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-งานพัสดุ-สุรเดช\2569\05-งบลงทุน-69\งานก่อสร้าง\01-โครงการถนนคอนกรีต\01-ขั้นตอนการดำเนินการ\03-รายงานขอซื้อวัสดุ\เอกสารแนบ e-gp\"/>
    </mc:Choice>
  </mc:AlternateContent>
  <bookViews>
    <workbookView xWindow="0" yWindow="0" windowWidth="21600" windowHeight="9150" tabRatio="790" firstSheet="18" activeTab="18"/>
  </bookViews>
  <sheets>
    <sheet name="Factor F(1)" sheetId="47" state="hidden" r:id="rId1"/>
    <sheet name="ปร.4 หน้าเดียว" sheetId="3" state="hidden" r:id="rId2"/>
    <sheet name="ปร.5หน้าเดียว" sheetId="2" state="hidden" r:id="rId3"/>
    <sheet name="ปร.6หน้าเดียว" sheetId="1" state="hidden" r:id="rId4"/>
    <sheet name="Factor F(2)" sheetId="48" state="hidden" r:id="rId5"/>
    <sheet name="ปร.4สองหน้า" sheetId="8" state="hidden" r:id="rId6"/>
    <sheet name="ปร.5สองหน้า" sheetId="11" state="hidden" r:id="rId7"/>
    <sheet name="ปร.6สองหน้า" sheetId="14" state="hidden" r:id="rId8"/>
    <sheet name="Factor F(3)" sheetId="49" state="hidden" r:id="rId9"/>
    <sheet name="ปร.5สามหน้า" sheetId="12" state="hidden" r:id="rId10"/>
    <sheet name="ปร.4สี่หน้า" sheetId="10" state="hidden" r:id="rId11"/>
    <sheet name="ปร.6สามหน้า" sheetId="15" state="hidden" r:id="rId12"/>
    <sheet name="Factor F(4)" sheetId="50" state="hidden" r:id="rId13"/>
    <sheet name="ปร.5สี่หน้า" sheetId="13" state="hidden" r:id="rId14"/>
    <sheet name="ปร.6สี่หน้า" sheetId="16" state="hidden" r:id="rId15"/>
    <sheet name="ปร.4สามหน้า" sheetId="9" state="hidden" r:id="rId16"/>
    <sheet name="Factor F(5)" sheetId="51" state="hidden" r:id="rId17"/>
    <sheet name="Sheet1" sheetId="60" state="hidden" r:id="rId18"/>
    <sheet name="ปร.4 " sheetId="68" r:id="rId19"/>
    <sheet name="ปร.5 " sheetId="66" r:id="rId20"/>
    <sheet name="Factor F(6)" sheetId="52" state="hidden" r:id="rId21"/>
    <sheet name="ปร.4หกหน้า" sheetId="39" state="hidden" r:id="rId22"/>
    <sheet name="ปร.5หกหน้า" sheetId="40" state="hidden" r:id="rId23"/>
    <sheet name="ปร.6หกหน้า" sheetId="41" state="hidden" r:id="rId24"/>
  </sheets>
  <externalReferences>
    <externalReference r:id="rId25"/>
  </externalReferences>
  <definedNames>
    <definedName name="_xlnm.Print_Area" localSheetId="0">'Factor F(1)'!$A$1:$L$32</definedName>
    <definedName name="_xlnm.Print_Area" localSheetId="4">'Factor F(2)'!$A$1:$L$32</definedName>
    <definedName name="_xlnm.Print_Area" localSheetId="8">'Factor F(3)'!$A$1:$L$32</definedName>
    <definedName name="_xlnm.Print_Area" localSheetId="12">'Factor F(4)'!$A$1:$L$32</definedName>
    <definedName name="_xlnm.Print_Area" localSheetId="16">'Factor F(5)'!$A$1:$L$32</definedName>
    <definedName name="_xlnm.Print_Area" localSheetId="20">'Factor F(6)'!$A$1:$L$32</definedName>
    <definedName name="_xlnm.Print_Area" localSheetId="18">'ปร.4 '!$A$1:$L$57</definedName>
    <definedName name="_xlnm.Print_Area" localSheetId="19">'ปร.5 '!$A$1:$L$40</definedName>
    <definedName name="_xlnm.Print_Area" localSheetId="2">ปร.5หน้าเดียว!$A$1:$N$36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6" l="1"/>
  <c r="I11" i="66"/>
  <c r="I50" i="68"/>
  <c r="K48" i="68"/>
  <c r="L48" i="68" s="1"/>
  <c r="I48" i="68"/>
  <c r="I46" i="68"/>
  <c r="K46" i="68" s="1"/>
  <c r="L46" i="68" s="1"/>
  <c r="I45" i="68"/>
  <c r="K45" i="68" s="1"/>
  <c r="L45" i="68" s="1"/>
  <c r="I44" i="68"/>
  <c r="K44" i="68" s="1"/>
  <c r="L44" i="68" s="1"/>
  <c r="K43" i="68"/>
  <c r="L43" i="68" s="1"/>
  <c r="I43" i="68"/>
  <c r="I42" i="68"/>
  <c r="K42" i="68" s="1"/>
  <c r="L42" i="68" s="1"/>
  <c r="I41" i="68"/>
  <c r="K41" i="68" s="1"/>
  <c r="L41" i="68" s="1"/>
  <c r="I40" i="68"/>
  <c r="K40" i="68" s="1"/>
  <c r="L40" i="68" s="1"/>
  <c r="K39" i="68"/>
  <c r="L39" i="68" s="1"/>
  <c r="I39" i="68"/>
  <c r="I36" i="68"/>
  <c r="K36" i="68" s="1"/>
  <c r="L36" i="68" s="1"/>
  <c r="K35" i="68"/>
  <c r="L35" i="68" s="1"/>
  <c r="I35" i="68"/>
  <c r="I34" i="68"/>
  <c r="K34" i="68" s="1"/>
  <c r="L34" i="68" s="1"/>
  <c r="K33" i="68"/>
  <c r="L33" i="68" s="1"/>
  <c r="I33" i="68"/>
  <c r="I32" i="68"/>
  <c r="K32" i="68" s="1"/>
  <c r="L32" i="68" s="1"/>
  <c r="I31" i="68"/>
  <c r="K31" i="68" s="1"/>
  <c r="L31" i="68" s="1"/>
  <c r="I30" i="68"/>
  <c r="K30" i="68" s="1"/>
  <c r="L30" i="68" s="1"/>
  <c r="K27" i="68"/>
  <c r="L27" i="68" s="1"/>
  <c r="I27" i="68"/>
  <c r="I26" i="68"/>
  <c r="K26" i="68" s="1"/>
  <c r="L26" i="68" s="1"/>
  <c r="I25" i="68"/>
  <c r="K25" i="68" s="1"/>
  <c r="L25" i="68" s="1"/>
  <c r="I24" i="68"/>
  <c r="K24" i="68" s="1"/>
  <c r="L24" i="68" s="1"/>
  <c r="K21" i="68"/>
  <c r="L21" i="68" s="1"/>
  <c r="I21" i="68"/>
  <c r="I20" i="68"/>
  <c r="K20" i="68" s="1"/>
  <c r="L20" i="68" s="1"/>
  <c r="K19" i="68"/>
  <c r="L19" i="68" s="1"/>
  <c r="I19" i="68"/>
  <c r="I18" i="68"/>
  <c r="K18" i="68" s="1"/>
  <c r="L18" i="68" s="1"/>
  <c r="K17" i="68"/>
  <c r="L17" i="68" s="1"/>
  <c r="I17" i="68"/>
  <c r="I16" i="68"/>
  <c r="K16" i="68" s="1"/>
  <c r="L16" i="68" s="1"/>
  <c r="I15" i="68"/>
  <c r="K15" i="68" s="1"/>
  <c r="L15" i="68" s="1"/>
  <c r="I14" i="68"/>
  <c r="K14" i="68" s="1"/>
  <c r="L14" i="68" s="1"/>
  <c r="K13" i="68"/>
  <c r="L13" i="68" s="1"/>
  <c r="I13" i="68"/>
  <c r="I12" i="68"/>
  <c r="K12" i="68" s="1"/>
  <c r="L12" i="68" s="1"/>
  <c r="L50" i="68" l="1"/>
  <c r="I52" i="68"/>
  <c r="K20" i="66"/>
  <c r="A20" i="66" l="1"/>
  <c r="B21" i="41" l="1"/>
  <c r="H20" i="41"/>
  <c r="H11" i="41"/>
  <c r="A11" i="41"/>
  <c r="E6" i="41"/>
  <c r="D4" i="41"/>
  <c r="D3" i="41"/>
  <c r="D2" i="41"/>
  <c r="K19" i="40"/>
  <c r="A19" i="40"/>
  <c r="K18" i="40"/>
  <c r="K10" i="40"/>
  <c r="J10" i="40"/>
  <c r="I10" i="40"/>
  <c r="F6" i="40"/>
  <c r="E4" i="40"/>
  <c r="E3" i="40"/>
  <c r="E2" i="40"/>
  <c r="I174" i="39"/>
  <c r="I173" i="39"/>
  <c r="E173" i="39"/>
  <c r="L170" i="39"/>
  <c r="K170" i="39"/>
  <c r="I170" i="39"/>
  <c r="L169" i="39"/>
  <c r="K169" i="39"/>
  <c r="I169" i="39"/>
  <c r="L168" i="39"/>
  <c r="K168" i="39"/>
  <c r="I168" i="39"/>
  <c r="L167" i="39"/>
  <c r="K167" i="39"/>
  <c r="I167" i="39"/>
  <c r="L166" i="39"/>
  <c r="K166" i="39"/>
  <c r="I166" i="39"/>
  <c r="L165" i="39"/>
  <c r="K165" i="39"/>
  <c r="I165" i="39"/>
  <c r="L164" i="39"/>
  <c r="K164" i="39"/>
  <c r="I164" i="39"/>
  <c r="L163" i="39"/>
  <c r="K163" i="39"/>
  <c r="I163" i="39"/>
  <c r="L162" i="39"/>
  <c r="K162" i="39"/>
  <c r="I162" i="39"/>
  <c r="L161" i="39"/>
  <c r="K161" i="39"/>
  <c r="I161" i="39"/>
  <c r="L160" i="39"/>
  <c r="K160" i="39"/>
  <c r="I160" i="39"/>
  <c r="L159" i="39"/>
  <c r="K159" i="39"/>
  <c r="I159" i="39"/>
  <c r="L158" i="39"/>
  <c r="K158" i="39"/>
  <c r="I158" i="39"/>
  <c r="L157" i="39"/>
  <c r="K157" i="39"/>
  <c r="I157" i="39"/>
  <c r="L156" i="39"/>
  <c r="K156" i="39"/>
  <c r="I156" i="39"/>
  <c r="L155" i="39"/>
  <c r="K155" i="39"/>
  <c r="I155" i="39"/>
  <c r="L154" i="39"/>
  <c r="K154" i="39"/>
  <c r="I154" i="39"/>
  <c r="L153" i="39"/>
  <c r="K153" i="39"/>
  <c r="I153" i="39"/>
  <c r="L152" i="39"/>
  <c r="K152" i="39"/>
  <c r="I152" i="39"/>
  <c r="L151" i="39"/>
  <c r="K151" i="39"/>
  <c r="I151" i="39"/>
  <c r="J148" i="39"/>
  <c r="D148" i="39"/>
  <c r="E147" i="39"/>
  <c r="I145" i="39"/>
  <c r="I144" i="39"/>
  <c r="E144" i="39"/>
  <c r="L141" i="39"/>
  <c r="K141" i="39"/>
  <c r="I141" i="39"/>
  <c r="L140" i="39"/>
  <c r="K140" i="39"/>
  <c r="I140" i="39"/>
  <c r="L139" i="39"/>
  <c r="K139" i="39"/>
  <c r="I139" i="39"/>
  <c r="L138" i="39"/>
  <c r="K138" i="39"/>
  <c r="I138" i="39"/>
  <c r="L137" i="39"/>
  <c r="K137" i="39"/>
  <c r="I137" i="39"/>
  <c r="L136" i="39"/>
  <c r="K136" i="39"/>
  <c r="I136" i="39"/>
  <c r="L135" i="39"/>
  <c r="K135" i="39"/>
  <c r="I135" i="39"/>
  <c r="L134" i="39"/>
  <c r="K134" i="39"/>
  <c r="I134" i="39"/>
  <c r="L133" i="39"/>
  <c r="K133" i="39"/>
  <c r="I133" i="39"/>
  <c r="L132" i="39"/>
  <c r="K132" i="39"/>
  <c r="I132" i="39"/>
  <c r="L131" i="39"/>
  <c r="K131" i="39"/>
  <c r="I131" i="39"/>
  <c r="L130" i="39"/>
  <c r="K130" i="39"/>
  <c r="I130" i="39"/>
  <c r="L129" i="39"/>
  <c r="K129" i="39"/>
  <c r="I129" i="39"/>
  <c r="L128" i="39"/>
  <c r="K128" i="39"/>
  <c r="I128" i="39"/>
  <c r="L127" i="39"/>
  <c r="K127" i="39"/>
  <c r="I127" i="39"/>
  <c r="L126" i="39"/>
  <c r="K126" i="39"/>
  <c r="I126" i="39"/>
  <c r="L125" i="39"/>
  <c r="K125" i="39"/>
  <c r="I125" i="39"/>
  <c r="L124" i="39"/>
  <c r="K124" i="39"/>
  <c r="I124" i="39"/>
  <c r="L123" i="39"/>
  <c r="K123" i="39"/>
  <c r="I123" i="39"/>
  <c r="L122" i="39"/>
  <c r="K122" i="39"/>
  <c r="I122" i="39"/>
  <c r="J119" i="39"/>
  <c r="D119" i="39"/>
  <c r="E118" i="39"/>
  <c r="I116" i="39"/>
  <c r="I115" i="39"/>
  <c r="E115" i="39"/>
  <c r="L112" i="39"/>
  <c r="K112" i="39"/>
  <c r="I112" i="39"/>
  <c r="L111" i="39"/>
  <c r="K111" i="39"/>
  <c r="I111" i="39"/>
  <c r="L110" i="39"/>
  <c r="K110" i="39"/>
  <c r="I110" i="39"/>
  <c r="L109" i="39"/>
  <c r="K109" i="39"/>
  <c r="I109" i="39"/>
  <c r="L108" i="39"/>
  <c r="K108" i="39"/>
  <c r="I108" i="39"/>
  <c r="L107" i="39"/>
  <c r="K107" i="39"/>
  <c r="I107" i="39"/>
  <c r="L106" i="39"/>
  <c r="K106" i="39"/>
  <c r="I106" i="39"/>
  <c r="L105" i="39"/>
  <c r="K105" i="39"/>
  <c r="I105" i="39"/>
  <c r="L104" i="39"/>
  <c r="K104" i="39"/>
  <c r="I104" i="39"/>
  <c r="L103" i="39"/>
  <c r="K103" i="39"/>
  <c r="I103" i="39"/>
  <c r="L102" i="39"/>
  <c r="K102" i="39"/>
  <c r="I102" i="39"/>
  <c r="L101" i="39"/>
  <c r="K101" i="39"/>
  <c r="I101" i="39"/>
  <c r="L100" i="39"/>
  <c r="K100" i="39"/>
  <c r="I100" i="39"/>
  <c r="L99" i="39"/>
  <c r="K99" i="39"/>
  <c r="I99" i="39"/>
  <c r="L98" i="39"/>
  <c r="K98" i="39"/>
  <c r="I98" i="39"/>
  <c r="L97" i="39"/>
  <c r="K97" i="39"/>
  <c r="I97" i="39"/>
  <c r="L96" i="39"/>
  <c r="K96" i="39"/>
  <c r="I96" i="39"/>
  <c r="L95" i="39"/>
  <c r="K95" i="39"/>
  <c r="I95" i="39"/>
  <c r="L94" i="39"/>
  <c r="K94" i="39"/>
  <c r="I94" i="39"/>
  <c r="L93" i="39"/>
  <c r="K93" i="39"/>
  <c r="I93" i="39"/>
  <c r="J90" i="39"/>
  <c r="D90" i="39"/>
  <c r="E89" i="39"/>
  <c r="I87" i="39"/>
  <c r="I86" i="39"/>
  <c r="E86" i="39"/>
  <c r="L83" i="39"/>
  <c r="K83" i="39"/>
  <c r="I83" i="39"/>
  <c r="L82" i="39"/>
  <c r="K82" i="39"/>
  <c r="I82" i="39"/>
  <c r="L81" i="39"/>
  <c r="K81" i="39"/>
  <c r="I81" i="39"/>
  <c r="L80" i="39"/>
  <c r="K80" i="39"/>
  <c r="I80" i="39"/>
  <c r="L79" i="39"/>
  <c r="K79" i="39"/>
  <c r="I79" i="39"/>
  <c r="L78" i="39"/>
  <c r="K78" i="39"/>
  <c r="I78" i="39"/>
  <c r="L77" i="39"/>
  <c r="K77" i="39"/>
  <c r="I77" i="39"/>
  <c r="L76" i="39"/>
  <c r="K76" i="39"/>
  <c r="I76" i="39"/>
  <c r="L75" i="39"/>
  <c r="K75" i="39"/>
  <c r="I75" i="39"/>
  <c r="L74" i="39"/>
  <c r="K74" i="39"/>
  <c r="I74" i="39"/>
  <c r="L73" i="39"/>
  <c r="K73" i="39"/>
  <c r="I73" i="39"/>
  <c r="L72" i="39"/>
  <c r="K72" i="39"/>
  <c r="I72" i="39"/>
  <c r="L71" i="39"/>
  <c r="K71" i="39"/>
  <c r="I71" i="39"/>
  <c r="L70" i="39"/>
  <c r="K70" i="39"/>
  <c r="I70" i="39"/>
  <c r="L69" i="39"/>
  <c r="K69" i="39"/>
  <c r="I69" i="39"/>
  <c r="L68" i="39"/>
  <c r="K68" i="39"/>
  <c r="I68" i="39"/>
  <c r="L67" i="39"/>
  <c r="K67" i="39"/>
  <c r="I67" i="39"/>
  <c r="L66" i="39"/>
  <c r="K66" i="39"/>
  <c r="I66" i="39"/>
  <c r="L65" i="39"/>
  <c r="K65" i="39"/>
  <c r="I65" i="39"/>
  <c r="L64" i="39"/>
  <c r="K64" i="39"/>
  <c r="I64" i="39"/>
  <c r="J61" i="39"/>
  <c r="D61" i="39"/>
  <c r="E60" i="39"/>
  <c r="I58" i="39"/>
  <c r="I57" i="39"/>
  <c r="E57" i="39"/>
  <c r="L54" i="39"/>
  <c r="K54" i="39"/>
  <c r="I54" i="39"/>
  <c r="L53" i="39"/>
  <c r="K53" i="39"/>
  <c r="I53" i="39"/>
  <c r="L52" i="39"/>
  <c r="K52" i="39"/>
  <c r="I52" i="39"/>
  <c r="L51" i="39"/>
  <c r="K51" i="39"/>
  <c r="I51" i="39"/>
  <c r="L50" i="39"/>
  <c r="K50" i="39"/>
  <c r="I50" i="39"/>
  <c r="L49" i="39"/>
  <c r="K49" i="39"/>
  <c r="I49" i="39"/>
  <c r="L48" i="39"/>
  <c r="K48" i="39"/>
  <c r="I48" i="39"/>
  <c r="L47" i="39"/>
  <c r="K47" i="39"/>
  <c r="I47" i="39"/>
  <c r="L46" i="39"/>
  <c r="K46" i="39"/>
  <c r="I46" i="39"/>
  <c r="L45" i="39"/>
  <c r="K45" i="39"/>
  <c r="I45" i="39"/>
  <c r="L44" i="39"/>
  <c r="K44" i="39"/>
  <c r="I44" i="39"/>
  <c r="L43" i="39"/>
  <c r="K43" i="39"/>
  <c r="I43" i="39"/>
  <c r="L42" i="39"/>
  <c r="K42" i="39"/>
  <c r="I42" i="39"/>
  <c r="L41" i="39"/>
  <c r="K41" i="39"/>
  <c r="I41" i="39"/>
  <c r="L40" i="39"/>
  <c r="K40" i="39"/>
  <c r="I40" i="39"/>
  <c r="L39" i="39"/>
  <c r="K39" i="39"/>
  <c r="I39" i="39"/>
  <c r="L38" i="39"/>
  <c r="K38" i="39"/>
  <c r="I38" i="39"/>
  <c r="L37" i="39"/>
  <c r="K37" i="39"/>
  <c r="I37" i="39"/>
  <c r="L36" i="39"/>
  <c r="K36" i="39"/>
  <c r="I36" i="39"/>
  <c r="L35" i="39"/>
  <c r="K35" i="39"/>
  <c r="I35" i="39"/>
  <c r="J32" i="39"/>
  <c r="D32" i="39"/>
  <c r="E31" i="39"/>
  <c r="L25" i="39"/>
  <c r="K25" i="39"/>
  <c r="I25" i="39"/>
  <c r="L24" i="39"/>
  <c r="K24" i="39"/>
  <c r="I24" i="39"/>
  <c r="L23" i="39"/>
  <c r="K23" i="39"/>
  <c r="I23" i="39"/>
  <c r="L22" i="39"/>
  <c r="K22" i="39"/>
  <c r="I22" i="39"/>
  <c r="L21" i="39"/>
  <c r="K21" i="39"/>
  <c r="I21" i="39"/>
  <c r="L20" i="39"/>
  <c r="K20" i="39"/>
  <c r="I20" i="39"/>
  <c r="L19" i="39"/>
  <c r="K19" i="39"/>
  <c r="I19" i="39"/>
  <c r="L18" i="39"/>
  <c r="K18" i="39"/>
  <c r="I18" i="39"/>
  <c r="L17" i="39"/>
  <c r="K17" i="39"/>
  <c r="I17" i="39"/>
  <c r="L16" i="39"/>
  <c r="K16" i="39"/>
  <c r="I16" i="39"/>
  <c r="L15" i="39"/>
  <c r="K15" i="39"/>
  <c r="I15" i="39"/>
  <c r="L14" i="39"/>
  <c r="K14" i="39"/>
  <c r="I14" i="39"/>
  <c r="L13" i="39"/>
  <c r="K13" i="39"/>
  <c r="I13" i="39"/>
  <c r="L12" i="39"/>
  <c r="K12" i="39"/>
  <c r="I12" i="39"/>
  <c r="L11" i="39"/>
  <c r="K11" i="39"/>
  <c r="I11" i="39"/>
  <c r="L10" i="39"/>
  <c r="K10" i="39"/>
  <c r="I10" i="39"/>
  <c r="L9" i="39"/>
  <c r="K9" i="39"/>
  <c r="I9" i="39"/>
  <c r="L8" i="39"/>
  <c r="K8" i="39"/>
  <c r="I8" i="39"/>
  <c r="L7" i="39"/>
  <c r="K7" i="39"/>
  <c r="I7" i="39"/>
  <c r="V28" i="52"/>
  <c r="L28" i="52"/>
  <c r="V27" i="52"/>
  <c r="L27" i="52"/>
  <c r="V26" i="52"/>
  <c r="L26" i="52"/>
  <c r="V25" i="52"/>
  <c r="L25" i="52"/>
  <c r="G25" i="52"/>
  <c r="V24" i="52"/>
  <c r="L24" i="52"/>
  <c r="G24" i="52"/>
  <c r="V23" i="52"/>
  <c r="L23" i="52"/>
  <c r="G23" i="52"/>
  <c r="V22" i="52"/>
  <c r="L22" i="52"/>
  <c r="V21" i="52"/>
  <c r="L21" i="52"/>
  <c r="G21" i="52"/>
  <c r="E21" i="52"/>
  <c r="V20" i="52"/>
  <c r="L20" i="52"/>
  <c r="I20" i="52"/>
  <c r="G20" i="52"/>
  <c r="E20" i="52"/>
  <c r="C20" i="52"/>
  <c r="A20" i="52"/>
  <c r="V19" i="52"/>
  <c r="L19" i="52"/>
  <c r="V18" i="52"/>
  <c r="L18" i="52"/>
  <c r="H18" i="52"/>
  <c r="V17" i="52"/>
  <c r="P17" i="52"/>
  <c r="L17" i="52"/>
  <c r="H17" i="52"/>
  <c r="V16" i="52"/>
  <c r="P16" i="52"/>
  <c r="L16" i="52"/>
  <c r="H16" i="52"/>
  <c r="V15" i="52"/>
  <c r="L15" i="52"/>
  <c r="H15" i="52"/>
  <c r="V14" i="52"/>
  <c r="L14" i="52"/>
  <c r="H14" i="52"/>
  <c r="V13" i="52"/>
  <c r="L13" i="52"/>
  <c r="V12" i="52"/>
  <c r="L12" i="52"/>
  <c r="V11" i="52"/>
  <c r="L11" i="52"/>
  <c r="V10" i="52"/>
  <c r="L10" i="52"/>
  <c r="V9" i="52"/>
  <c r="R9" i="52"/>
  <c r="P9" i="52"/>
  <c r="L9" i="52"/>
  <c r="V8" i="52"/>
  <c r="R8" i="52"/>
  <c r="P8" i="52"/>
  <c r="L8" i="52"/>
  <c r="V7" i="52"/>
  <c r="P7" i="52"/>
  <c r="L7" i="52"/>
  <c r="V6" i="52"/>
  <c r="L6" i="52"/>
  <c r="V5" i="52"/>
  <c r="L5" i="52"/>
  <c r="V28" i="51"/>
  <c r="L28" i="51"/>
  <c r="V27" i="51"/>
  <c r="L27" i="51"/>
  <c r="V26" i="51"/>
  <c r="L26" i="51"/>
  <c r="V25" i="51"/>
  <c r="L25" i="51"/>
  <c r="V24" i="51"/>
  <c r="L24" i="51"/>
  <c r="V23" i="51"/>
  <c r="L23" i="51"/>
  <c r="V22" i="51"/>
  <c r="L22" i="51"/>
  <c r="V21" i="51"/>
  <c r="L21" i="51"/>
  <c r="V20" i="51"/>
  <c r="L20" i="51"/>
  <c r="V19" i="51"/>
  <c r="L19" i="51"/>
  <c r="V18" i="51"/>
  <c r="L18" i="51"/>
  <c r="V17" i="51"/>
  <c r="L17" i="51"/>
  <c r="V16" i="51"/>
  <c r="L16" i="51"/>
  <c r="V15" i="51"/>
  <c r="L15" i="51"/>
  <c r="V14" i="51"/>
  <c r="L14" i="51"/>
  <c r="H14" i="51"/>
  <c r="H15" i="51" s="1"/>
  <c r="R8" i="51" s="1"/>
  <c r="V13" i="51"/>
  <c r="L13" i="51"/>
  <c r="V12" i="51"/>
  <c r="L12" i="51"/>
  <c r="V11" i="51"/>
  <c r="L11" i="51"/>
  <c r="V10" i="51"/>
  <c r="L10" i="51"/>
  <c r="V9" i="51"/>
  <c r="L9" i="51"/>
  <c r="V8" i="51"/>
  <c r="L8" i="51"/>
  <c r="V7" i="51"/>
  <c r="P7" i="51"/>
  <c r="L7" i="51"/>
  <c r="V6" i="51"/>
  <c r="L6" i="51"/>
  <c r="V5" i="51"/>
  <c r="L5" i="51"/>
  <c r="I116" i="9"/>
  <c r="I115" i="9"/>
  <c r="E115" i="9"/>
  <c r="L112" i="9"/>
  <c r="K112" i="9"/>
  <c r="I112" i="9"/>
  <c r="L111" i="9"/>
  <c r="K111" i="9"/>
  <c r="I111" i="9"/>
  <c r="L110" i="9"/>
  <c r="K110" i="9"/>
  <c r="I110" i="9"/>
  <c r="L109" i="9"/>
  <c r="K109" i="9"/>
  <c r="I109" i="9"/>
  <c r="L108" i="9"/>
  <c r="K108" i="9"/>
  <c r="I108" i="9"/>
  <c r="L107" i="9"/>
  <c r="K107" i="9"/>
  <c r="I107" i="9"/>
  <c r="L106" i="9"/>
  <c r="K106" i="9"/>
  <c r="I106" i="9"/>
  <c r="L105" i="9"/>
  <c r="K105" i="9"/>
  <c r="I105" i="9"/>
  <c r="L104" i="9"/>
  <c r="K104" i="9"/>
  <c r="I104" i="9"/>
  <c r="L103" i="9"/>
  <c r="K103" i="9"/>
  <c r="I103" i="9"/>
  <c r="L102" i="9"/>
  <c r="K102" i="9"/>
  <c r="I102" i="9"/>
  <c r="L101" i="9"/>
  <c r="K101" i="9"/>
  <c r="I101" i="9"/>
  <c r="L100" i="9"/>
  <c r="K100" i="9"/>
  <c r="I100" i="9"/>
  <c r="L99" i="9"/>
  <c r="K99" i="9"/>
  <c r="I99" i="9"/>
  <c r="L98" i="9"/>
  <c r="K98" i="9"/>
  <c r="I98" i="9"/>
  <c r="L97" i="9"/>
  <c r="K97" i="9"/>
  <c r="I97" i="9"/>
  <c r="L96" i="9"/>
  <c r="K96" i="9"/>
  <c r="I96" i="9"/>
  <c r="L95" i="9"/>
  <c r="K95" i="9"/>
  <c r="I95" i="9"/>
  <c r="L94" i="9"/>
  <c r="K94" i="9"/>
  <c r="I94" i="9"/>
  <c r="L93" i="9"/>
  <c r="K93" i="9"/>
  <c r="I93" i="9"/>
  <c r="J90" i="9"/>
  <c r="D90" i="9"/>
  <c r="E89" i="9"/>
  <c r="I87" i="9"/>
  <c r="I86" i="9"/>
  <c r="E86" i="9"/>
  <c r="L83" i="9"/>
  <c r="K83" i="9"/>
  <c r="I83" i="9"/>
  <c r="L82" i="9"/>
  <c r="K82" i="9"/>
  <c r="I82" i="9"/>
  <c r="L81" i="9"/>
  <c r="K81" i="9"/>
  <c r="I81" i="9"/>
  <c r="L80" i="9"/>
  <c r="K80" i="9"/>
  <c r="I80" i="9"/>
  <c r="L79" i="9"/>
  <c r="K79" i="9"/>
  <c r="I79" i="9"/>
  <c r="L78" i="9"/>
  <c r="K78" i="9"/>
  <c r="I78" i="9"/>
  <c r="L77" i="9"/>
  <c r="K77" i="9"/>
  <c r="I77" i="9"/>
  <c r="L76" i="9"/>
  <c r="K76" i="9"/>
  <c r="I76" i="9"/>
  <c r="L75" i="9"/>
  <c r="K75" i="9"/>
  <c r="I75" i="9"/>
  <c r="L74" i="9"/>
  <c r="K74" i="9"/>
  <c r="I74" i="9"/>
  <c r="L73" i="9"/>
  <c r="K73" i="9"/>
  <c r="I73" i="9"/>
  <c r="L72" i="9"/>
  <c r="K72" i="9"/>
  <c r="I72" i="9"/>
  <c r="L71" i="9"/>
  <c r="K71" i="9"/>
  <c r="I71" i="9"/>
  <c r="L70" i="9"/>
  <c r="K70" i="9"/>
  <c r="I70" i="9"/>
  <c r="L69" i="9"/>
  <c r="K69" i="9"/>
  <c r="I69" i="9"/>
  <c r="L68" i="9"/>
  <c r="K68" i="9"/>
  <c r="I68" i="9"/>
  <c r="L67" i="9"/>
  <c r="K67" i="9"/>
  <c r="I67" i="9"/>
  <c r="L66" i="9"/>
  <c r="K66" i="9"/>
  <c r="I66" i="9"/>
  <c r="L65" i="9"/>
  <c r="K65" i="9"/>
  <c r="I65" i="9"/>
  <c r="L64" i="9"/>
  <c r="K64" i="9"/>
  <c r="I64" i="9"/>
  <c r="J61" i="9"/>
  <c r="D61" i="9"/>
  <c r="E60" i="9"/>
  <c r="I58" i="9"/>
  <c r="I57" i="9"/>
  <c r="E57" i="9"/>
  <c r="L54" i="9"/>
  <c r="K54" i="9"/>
  <c r="I54" i="9"/>
  <c r="L53" i="9"/>
  <c r="K53" i="9"/>
  <c r="I53" i="9"/>
  <c r="L52" i="9"/>
  <c r="K52" i="9"/>
  <c r="I52" i="9"/>
  <c r="L51" i="9"/>
  <c r="K51" i="9"/>
  <c r="I51" i="9"/>
  <c r="L50" i="9"/>
  <c r="K50" i="9"/>
  <c r="I50" i="9"/>
  <c r="L49" i="9"/>
  <c r="K49" i="9"/>
  <c r="I49" i="9"/>
  <c r="L48" i="9"/>
  <c r="K48" i="9"/>
  <c r="I48" i="9"/>
  <c r="L47" i="9"/>
  <c r="K47" i="9"/>
  <c r="I47" i="9"/>
  <c r="L46" i="9"/>
  <c r="K46" i="9"/>
  <c r="I46" i="9"/>
  <c r="L45" i="9"/>
  <c r="K45" i="9"/>
  <c r="I45" i="9"/>
  <c r="L44" i="9"/>
  <c r="K44" i="9"/>
  <c r="I44" i="9"/>
  <c r="L43" i="9"/>
  <c r="K43" i="9"/>
  <c r="I43" i="9"/>
  <c r="L42" i="9"/>
  <c r="K42" i="9"/>
  <c r="I42" i="9"/>
  <c r="L41" i="9"/>
  <c r="K41" i="9"/>
  <c r="I41" i="9"/>
  <c r="L40" i="9"/>
  <c r="K40" i="9"/>
  <c r="I40" i="9"/>
  <c r="L39" i="9"/>
  <c r="K39" i="9"/>
  <c r="I39" i="9"/>
  <c r="L38" i="9"/>
  <c r="K38" i="9"/>
  <c r="I38" i="9"/>
  <c r="L37" i="9"/>
  <c r="K37" i="9"/>
  <c r="I37" i="9"/>
  <c r="L36" i="9"/>
  <c r="K36" i="9"/>
  <c r="I36" i="9"/>
  <c r="N35" i="9"/>
  <c r="L35" i="9"/>
  <c r="K35" i="9"/>
  <c r="I35" i="9"/>
  <c r="J32" i="9"/>
  <c r="D32" i="9"/>
  <c r="E31" i="9"/>
  <c r="L25" i="9"/>
  <c r="K25" i="9"/>
  <c r="I25" i="9"/>
  <c r="L24" i="9"/>
  <c r="K24" i="9"/>
  <c r="I24" i="9"/>
  <c r="L23" i="9"/>
  <c r="K23" i="9"/>
  <c r="I23" i="9"/>
  <c r="L22" i="9"/>
  <c r="K22" i="9"/>
  <c r="I22" i="9"/>
  <c r="L21" i="9"/>
  <c r="K21" i="9"/>
  <c r="I21" i="9"/>
  <c r="L20" i="9"/>
  <c r="K20" i="9"/>
  <c r="I20" i="9"/>
  <c r="L19" i="9"/>
  <c r="K19" i="9"/>
  <c r="I19" i="9"/>
  <c r="L18" i="9"/>
  <c r="K18" i="9"/>
  <c r="I18" i="9"/>
  <c r="L17" i="9"/>
  <c r="K17" i="9"/>
  <c r="I17" i="9"/>
  <c r="L16" i="9"/>
  <c r="K16" i="9"/>
  <c r="I16" i="9"/>
  <c r="L15" i="9"/>
  <c r="K15" i="9"/>
  <c r="I15" i="9"/>
  <c r="L14" i="9"/>
  <c r="K14" i="9"/>
  <c r="I14" i="9"/>
  <c r="L13" i="9"/>
  <c r="K13" i="9"/>
  <c r="I13" i="9"/>
  <c r="L12" i="9"/>
  <c r="K12" i="9"/>
  <c r="I12" i="9"/>
  <c r="L11" i="9"/>
  <c r="K11" i="9"/>
  <c r="I11" i="9"/>
  <c r="L10" i="9"/>
  <c r="K10" i="9"/>
  <c r="I10" i="9"/>
  <c r="L9" i="9"/>
  <c r="K9" i="9"/>
  <c r="I9" i="9"/>
  <c r="L8" i="9"/>
  <c r="K8" i="9"/>
  <c r="I8" i="9"/>
  <c r="L7" i="9"/>
  <c r="K7" i="9"/>
  <c r="I7" i="9"/>
  <c r="B21" i="16"/>
  <c r="H20" i="16"/>
  <c r="H11" i="16"/>
  <c r="A11" i="16"/>
  <c r="E6" i="16"/>
  <c r="D4" i="16"/>
  <c r="D3" i="16"/>
  <c r="D2" i="16"/>
  <c r="K19" i="13"/>
  <c r="A19" i="13"/>
  <c r="K18" i="13"/>
  <c r="K10" i="13"/>
  <c r="J10" i="13"/>
  <c r="I10" i="13"/>
  <c r="F6" i="13"/>
  <c r="E4" i="13"/>
  <c r="E3" i="13"/>
  <c r="E2" i="13"/>
  <c r="V28" i="50"/>
  <c r="L28" i="50"/>
  <c r="V27" i="50"/>
  <c r="L27" i="50"/>
  <c r="V26" i="50"/>
  <c r="L26" i="50"/>
  <c r="V25" i="50"/>
  <c r="L25" i="50"/>
  <c r="G25" i="50"/>
  <c r="V24" i="50"/>
  <c r="L24" i="50"/>
  <c r="G24" i="50"/>
  <c r="V23" i="50"/>
  <c r="L23" i="50"/>
  <c r="G23" i="50"/>
  <c r="V22" i="50"/>
  <c r="L22" i="50"/>
  <c r="V21" i="50"/>
  <c r="L21" i="50"/>
  <c r="G21" i="50"/>
  <c r="E21" i="50"/>
  <c r="V20" i="50"/>
  <c r="L20" i="50"/>
  <c r="I20" i="50"/>
  <c r="G20" i="50"/>
  <c r="E20" i="50"/>
  <c r="C20" i="50"/>
  <c r="A20" i="50"/>
  <c r="V19" i="50"/>
  <c r="L19" i="50"/>
  <c r="V18" i="50"/>
  <c r="L18" i="50"/>
  <c r="H18" i="50"/>
  <c r="V17" i="50"/>
  <c r="P17" i="50"/>
  <c r="L17" i="50"/>
  <c r="H17" i="50"/>
  <c r="V16" i="50"/>
  <c r="P16" i="50"/>
  <c r="L16" i="50"/>
  <c r="H16" i="50"/>
  <c r="V15" i="50"/>
  <c r="L15" i="50"/>
  <c r="H15" i="50"/>
  <c r="V14" i="50"/>
  <c r="L14" i="50"/>
  <c r="H14" i="50"/>
  <c r="V13" i="50"/>
  <c r="L13" i="50"/>
  <c r="V12" i="50"/>
  <c r="L12" i="50"/>
  <c r="V11" i="50"/>
  <c r="L11" i="50"/>
  <c r="V10" i="50"/>
  <c r="L10" i="50"/>
  <c r="V9" i="50"/>
  <c r="R9" i="50"/>
  <c r="P9" i="50"/>
  <c r="L9" i="50"/>
  <c r="V8" i="50"/>
  <c r="R8" i="50"/>
  <c r="P8" i="50"/>
  <c r="L8" i="50"/>
  <c r="V7" i="50"/>
  <c r="P7" i="50"/>
  <c r="L7" i="50"/>
  <c r="V6" i="50"/>
  <c r="L6" i="50"/>
  <c r="V5" i="50"/>
  <c r="L5" i="50"/>
  <c r="B21" i="15"/>
  <c r="H20" i="15"/>
  <c r="H11" i="15"/>
  <c r="A11" i="15"/>
  <c r="E6" i="15"/>
  <c r="D4" i="15"/>
  <c r="D3" i="15"/>
  <c r="D2" i="15"/>
  <c r="I116" i="10"/>
  <c r="I115" i="10"/>
  <c r="E115" i="10"/>
  <c r="L112" i="10"/>
  <c r="K112" i="10"/>
  <c r="I112" i="10"/>
  <c r="L111" i="10"/>
  <c r="K111" i="10"/>
  <c r="I111" i="10"/>
  <c r="L110" i="10"/>
  <c r="K110" i="10"/>
  <c r="I110" i="10"/>
  <c r="L109" i="10"/>
  <c r="K109" i="10"/>
  <c r="I109" i="10"/>
  <c r="L108" i="10"/>
  <c r="K108" i="10"/>
  <c r="I108" i="10"/>
  <c r="L107" i="10"/>
  <c r="K107" i="10"/>
  <c r="I107" i="10"/>
  <c r="L106" i="10"/>
  <c r="K106" i="10"/>
  <c r="I106" i="10"/>
  <c r="L105" i="10"/>
  <c r="K105" i="10"/>
  <c r="I105" i="10"/>
  <c r="L104" i="10"/>
  <c r="K104" i="10"/>
  <c r="I104" i="10"/>
  <c r="L103" i="10"/>
  <c r="K103" i="10"/>
  <c r="I103" i="10"/>
  <c r="L102" i="10"/>
  <c r="K102" i="10"/>
  <c r="I102" i="10"/>
  <c r="L101" i="10"/>
  <c r="K101" i="10"/>
  <c r="I101" i="10"/>
  <c r="L100" i="10"/>
  <c r="K100" i="10"/>
  <c r="I100" i="10"/>
  <c r="L99" i="10"/>
  <c r="K99" i="10"/>
  <c r="I99" i="10"/>
  <c r="L98" i="10"/>
  <c r="K98" i="10"/>
  <c r="I98" i="10"/>
  <c r="L97" i="10"/>
  <c r="K97" i="10"/>
  <c r="I97" i="10"/>
  <c r="L96" i="10"/>
  <c r="K96" i="10"/>
  <c r="I96" i="10"/>
  <c r="L95" i="10"/>
  <c r="K95" i="10"/>
  <c r="I95" i="10"/>
  <c r="L94" i="10"/>
  <c r="K94" i="10"/>
  <c r="I94" i="10"/>
  <c r="L93" i="10"/>
  <c r="K93" i="10"/>
  <c r="I93" i="10"/>
  <c r="J90" i="10"/>
  <c r="D90" i="10"/>
  <c r="E89" i="10"/>
  <c r="I87" i="10"/>
  <c r="I86" i="10"/>
  <c r="E86" i="10"/>
  <c r="L83" i="10"/>
  <c r="K83" i="10"/>
  <c r="I83" i="10"/>
  <c r="L82" i="10"/>
  <c r="K82" i="10"/>
  <c r="I82" i="10"/>
  <c r="L81" i="10"/>
  <c r="K81" i="10"/>
  <c r="I81" i="10"/>
  <c r="L80" i="10"/>
  <c r="K80" i="10"/>
  <c r="I80" i="10"/>
  <c r="L79" i="10"/>
  <c r="K79" i="10"/>
  <c r="I79" i="10"/>
  <c r="L78" i="10"/>
  <c r="K78" i="10"/>
  <c r="I78" i="10"/>
  <c r="L77" i="10"/>
  <c r="K77" i="10"/>
  <c r="I77" i="10"/>
  <c r="L76" i="10"/>
  <c r="K76" i="10"/>
  <c r="I76" i="10"/>
  <c r="L75" i="10"/>
  <c r="K75" i="10"/>
  <c r="I75" i="10"/>
  <c r="L74" i="10"/>
  <c r="K74" i="10"/>
  <c r="I74" i="10"/>
  <c r="L73" i="10"/>
  <c r="K73" i="10"/>
  <c r="I73" i="10"/>
  <c r="L72" i="10"/>
  <c r="K72" i="10"/>
  <c r="I72" i="10"/>
  <c r="L71" i="10"/>
  <c r="K71" i="10"/>
  <c r="I71" i="10"/>
  <c r="L70" i="10"/>
  <c r="K70" i="10"/>
  <c r="I70" i="10"/>
  <c r="L69" i="10"/>
  <c r="K69" i="10"/>
  <c r="I69" i="10"/>
  <c r="L68" i="10"/>
  <c r="K68" i="10"/>
  <c r="I68" i="10"/>
  <c r="L67" i="10"/>
  <c r="K67" i="10"/>
  <c r="I67" i="10"/>
  <c r="L66" i="10"/>
  <c r="K66" i="10"/>
  <c r="I66" i="10"/>
  <c r="L65" i="10"/>
  <c r="K65" i="10"/>
  <c r="I65" i="10"/>
  <c r="L64" i="10"/>
  <c r="K64" i="10"/>
  <c r="I64" i="10"/>
  <c r="J61" i="10"/>
  <c r="D61" i="10"/>
  <c r="E60" i="10"/>
  <c r="I58" i="10"/>
  <c r="I57" i="10"/>
  <c r="E57" i="10"/>
  <c r="L54" i="10"/>
  <c r="K54" i="10"/>
  <c r="I54" i="10"/>
  <c r="L53" i="10"/>
  <c r="K53" i="10"/>
  <c r="I53" i="10"/>
  <c r="L52" i="10"/>
  <c r="K52" i="10"/>
  <c r="I52" i="10"/>
  <c r="L51" i="10"/>
  <c r="K51" i="10"/>
  <c r="I51" i="10"/>
  <c r="L50" i="10"/>
  <c r="K50" i="10"/>
  <c r="I50" i="10"/>
  <c r="L49" i="10"/>
  <c r="K49" i="10"/>
  <c r="I49" i="10"/>
  <c r="L48" i="10"/>
  <c r="I48" i="10"/>
  <c r="L47" i="10"/>
  <c r="K47" i="10"/>
  <c r="I47" i="10"/>
  <c r="L46" i="10"/>
  <c r="K46" i="10"/>
  <c r="I46" i="10"/>
  <c r="L45" i="10"/>
  <c r="K45" i="10"/>
  <c r="I45" i="10"/>
  <c r="L44" i="10"/>
  <c r="K44" i="10"/>
  <c r="I44" i="10"/>
  <c r="L43" i="10"/>
  <c r="K43" i="10"/>
  <c r="I43" i="10"/>
  <c r="L42" i="10"/>
  <c r="K42" i="10"/>
  <c r="I42" i="10"/>
  <c r="L41" i="10"/>
  <c r="K41" i="10"/>
  <c r="I41" i="10"/>
  <c r="L40" i="10"/>
  <c r="K40" i="10"/>
  <c r="I40" i="10"/>
  <c r="L39" i="10"/>
  <c r="K39" i="10"/>
  <c r="I39" i="10"/>
  <c r="L38" i="10"/>
  <c r="K38" i="10"/>
  <c r="I38" i="10"/>
  <c r="L37" i="10"/>
  <c r="K37" i="10"/>
  <c r="I37" i="10"/>
  <c r="L36" i="10"/>
  <c r="K36" i="10"/>
  <c r="I36" i="10"/>
  <c r="L35" i="10"/>
  <c r="K35" i="10"/>
  <c r="I35" i="10"/>
  <c r="J32" i="10"/>
  <c r="D32" i="10"/>
  <c r="E31" i="10"/>
  <c r="L25" i="10"/>
  <c r="K25" i="10"/>
  <c r="I25" i="10"/>
  <c r="L24" i="10"/>
  <c r="K24" i="10"/>
  <c r="I24" i="10"/>
  <c r="L23" i="10"/>
  <c r="K23" i="10"/>
  <c r="I23" i="10"/>
  <c r="L22" i="10"/>
  <c r="K22" i="10"/>
  <c r="I22" i="10"/>
  <c r="L21" i="10"/>
  <c r="K21" i="10"/>
  <c r="I21" i="10"/>
  <c r="L20" i="10"/>
  <c r="K20" i="10"/>
  <c r="I20" i="10"/>
  <c r="L19" i="10"/>
  <c r="K19" i="10"/>
  <c r="I19" i="10"/>
  <c r="L18" i="10"/>
  <c r="K18" i="10"/>
  <c r="I18" i="10"/>
  <c r="L17" i="10"/>
  <c r="K17" i="10"/>
  <c r="I17" i="10"/>
  <c r="L16" i="10"/>
  <c r="K16" i="10"/>
  <c r="I16" i="10"/>
  <c r="L15" i="10"/>
  <c r="K15" i="10"/>
  <c r="I15" i="10"/>
  <c r="L14" i="10"/>
  <c r="K14" i="10"/>
  <c r="I14" i="10"/>
  <c r="L13" i="10"/>
  <c r="K13" i="10"/>
  <c r="I13" i="10"/>
  <c r="L12" i="10"/>
  <c r="K12" i="10"/>
  <c r="I12" i="10"/>
  <c r="L11" i="10"/>
  <c r="K11" i="10"/>
  <c r="I11" i="10"/>
  <c r="L10" i="10"/>
  <c r="K10" i="10"/>
  <c r="I10" i="10"/>
  <c r="L9" i="10"/>
  <c r="K9" i="10"/>
  <c r="I9" i="10"/>
  <c r="L8" i="10"/>
  <c r="K8" i="10"/>
  <c r="I8" i="10"/>
  <c r="L7" i="10"/>
  <c r="K7" i="10"/>
  <c r="I7" i="10"/>
  <c r="K19" i="12"/>
  <c r="A19" i="12"/>
  <c r="K18" i="12"/>
  <c r="K10" i="12"/>
  <c r="J10" i="12"/>
  <c r="I10" i="12"/>
  <c r="E6" i="12"/>
  <c r="E4" i="12"/>
  <c r="E3" i="12"/>
  <c r="E2" i="12"/>
  <c r="V28" i="49"/>
  <c r="L28" i="49"/>
  <c r="V27" i="49"/>
  <c r="L27" i="49"/>
  <c r="V26" i="49"/>
  <c r="L26" i="49"/>
  <c r="V25" i="49"/>
  <c r="L25" i="49"/>
  <c r="G25" i="49"/>
  <c r="V24" i="49"/>
  <c r="L24" i="49"/>
  <c r="G24" i="49"/>
  <c r="V23" i="49"/>
  <c r="L23" i="49"/>
  <c r="G23" i="49"/>
  <c r="V22" i="49"/>
  <c r="L22" i="49"/>
  <c r="V21" i="49"/>
  <c r="L21" i="49"/>
  <c r="G21" i="49"/>
  <c r="E21" i="49"/>
  <c r="V20" i="49"/>
  <c r="L20" i="49"/>
  <c r="I20" i="49"/>
  <c r="G20" i="49"/>
  <c r="E20" i="49"/>
  <c r="C20" i="49"/>
  <c r="A20" i="49"/>
  <c r="V19" i="49"/>
  <c r="L19" i="49"/>
  <c r="V18" i="49"/>
  <c r="L18" i="49"/>
  <c r="H18" i="49"/>
  <c r="V17" i="49"/>
  <c r="P17" i="49"/>
  <c r="L17" i="49"/>
  <c r="H17" i="49"/>
  <c r="V16" i="49"/>
  <c r="P16" i="49"/>
  <c r="L16" i="49"/>
  <c r="H16" i="49"/>
  <c r="V15" i="49"/>
  <c r="L15" i="49"/>
  <c r="H15" i="49"/>
  <c r="V14" i="49"/>
  <c r="L14" i="49"/>
  <c r="H14" i="49"/>
  <c r="V13" i="49"/>
  <c r="L13" i="49"/>
  <c r="V12" i="49"/>
  <c r="L12" i="49"/>
  <c r="V11" i="49"/>
  <c r="L11" i="49"/>
  <c r="V10" i="49"/>
  <c r="L10" i="49"/>
  <c r="V9" i="49"/>
  <c r="R9" i="49"/>
  <c r="P9" i="49"/>
  <c r="L9" i="49"/>
  <c r="V8" i="49"/>
  <c r="R8" i="49"/>
  <c r="P8" i="49"/>
  <c r="L8" i="49"/>
  <c r="V7" i="49"/>
  <c r="P7" i="49"/>
  <c r="L7" i="49"/>
  <c r="V6" i="49"/>
  <c r="L6" i="49"/>
  <c r="V5" i="49"/>
  <c r="L5" i="49"/>
  <c r="B21" i="14"/>
  <c r="H20" i="14"/>
  <c r="H11" i="14"/>
  <c r="A11" i="14"/>
  <c r="E6" i="14"/>
  <c r="D4" i="14"/>
  <c r="D3" i="14"/>
  <c r="D2" i="14"/>
  <c r="K19" i="11"/>
  <c r="A19" i="11"/>
  <c r="K18" i="11"/>
  <c r="K10" i="11"/>
  <c r="J10" i="11"/>
  <c r="I10" i="11"/>
  <c r="F6" i="11"/>
  <c r="E4" i="11"/>
  <c r="E3" i="11"/>
  <c r="E2" i="11"/>
  <c r="I60" i="8"/>
  <c r="I59" i="8"/>
  <c r="E59" i="8"/>
  <c r="L56" i="8"/>
  <c r="K56" i="8"/>
  <c r="I56" i="8"/>
  <c r="L55" i="8"/>
  <c r="K55" i="8"/>
  <c r="I55" i="8"/>
  <c r="L54" i="8"/>
  <c r="K54" i="8"/>
  <c r="I54" i="8"/>
  <c r="L53" i="8"/>
  <c r="K53" i="8"/>
  <c r="I53" i="8"/>
  <c r="L52" i="8"/>
  <c r="K52" i="8"/>
  <c r="I52" i="8"/>
  <c r="L51" i="8"/>
  <c r="K51" i="8"/>
  <c r="I51" i="8"/>
  <c r="L50" i="8"/>
  <c r="K50" i="8"/>
  <c r="I50" i="8"/>
  <c r="L49" i="8"/>
  <c r="K49" i="8"/>
  <c r="I49" i="8"/>
  <c r="L48" i="8"/>
  <c r="K48" i="8"/>
  <c r="I48" i="8"/>
  <c r="L47" i="8"/>
  <c r="K47" i="8"/>
  <c r="I47" i="8"/>
  <c r="L46" i="8"/>
  <c r="K46" i="8"/>
  <c r="I46" i="8"/>
  <c r="L45" i="8"/>
  <c r="K45" i="8"/>
  <c r="I45" i="8"/>
  <c r="L44" i="8"/>
  <c r="K44" i="8"/>
  <c r="I44" i="8"/>
  <c r="L43" i="8"/>
  <c r="K43" i="8"/>
  <c r="I43" i="8"/>
  <c r="L42" i="8"/>
  <c r="K42" i="8"/>
  <c r="I42" i="8"/>
  <c r="L41" i="8"/>
  <c r="K41" i="8"/>
  <c r="I41" i="8"/>
  <c r="L40" i="8"/>
  <c r="K40" i="8"/>
  <c r="I40" i="8"/>
  <c r="L39" i="8"/>
  <c r="K39" i="8"/>
  <c r="I39" i="8"/>
  <c r="L38" i="8"/>
  <c r="K38" i="8"/>
  <c r="I38" i="8"/>
  <c r="L37" i="8"/>
  <c r="K37" i="8"/>
  <c r="I37" i="8"/>
  <c r="L36" i="8"/>
  <c r="K36" i="8"/>
  <c r="I36" i="8"/>
  <c r="J33" i="8"/>
  <c r="D33" i="8"/>
  <c r="E32" i="8"/>
  <c r="L26" i="8"/>
  <c r="K26" i="8"/>
  <c r="I26" i="8"/>
  <c r="L25" i="8"/>
  <c r="K25" i="8"/>
  <c r="I25" i="8"/>
  <c r="L24" i="8"/>
  <c r="K24" i="8"/>
  <c r="I24" i="8"/>
  <c r="L23" i="8"/>
  <c r="K23" i="8"/>
  <c r="I23" i="8"/>
  <c r="L22" i="8"/>
  <c r="K22" i="8"/>
  <c r="I22" i="8"/>
  <c r="L21" i="8"/>
  <c r="K21" i="8"/>
  <c r="I21" i="8"/>
  <c r="L20" i="8"/>
  <c r="K20" i="8"/>
  <c r="I20" i="8"/>
  <c r="L19" i="8"/>
  <c r="K19" i="8"/>
  <c r="I19" i="8"/>
  <c r="L18" i="8"/>
  <c r="K18" i="8"/>
  <c r="I18" i="8"/>
  <c r="L17" i="8"/>
  <c r="K17" i="8"/>
  <c r="I17" i="8"/>
  <c r="L16" i="8"/>
  <c r="K16" i="8"/>
  <c r="I16" i="8"/>
  <c r="L15" i="8"/>
  <c r="K15" i="8"/>
  <c r="I15" i="8"/>
  <c r="L14" i="8"/>
  <c r="K14" i="8"/>
  <c r="I14" i="8"/>
  <c r="L13" i="8"/>
  <c r="K13" i="8"/>
  <c r="I13" i="8"/>
  <c r="L12" i="8"/>
  <c r="K12" i="8"/>
  <c r="I12" i="8"/>
  <c r="L11" i="8"/>
  <c r="K11" i="8"/>
  <c r="I11" i="8"/>
  <c r="L10" i="8"/>
  <c r="K10" i="8"/>
  <c r="I10" i="8"/>
  <c r="L9" i="8"/>
  <c r="K9" i="8"/>
  <c r="I9" i="8"/>
  <c r="L8" i="8"/>
  <c r="K8" i="8"/>
  <c r="I8" i="8"/>
  <c r="V28" i="48"/>
  <c r="L28" i="48"/>
  <c r="V27" i="48"/>
  <c r="L27" i="48"/>
  <c r="V26" i="48"/>
  <c r="L26" i="48"/>
  <c r="V25" i="48"/>
  <c r="L25" i="48"/>
  <c r="G25" i="48"/>
  <c r="V24" i="48"/>
  <c r="L24" i="48"/>
  <c r="G24" i="48"/>
  <c r="V23" i="48"/>
  <c r="L23" i="48"/>
  <c r="G23" i="48"/>
  <c r="V22" i="48"/>
  <c r="L22" i="48"/>
  <c r="V21" i="48"/>
  <c r="L21" i="48"/>
  <c r="G21" i="48"/>
  <c r="E21" i="48"/>
  <c r="V20" i="48"/>
  <c r="L20" i="48"/>
  <c r="I20" i="48"/>
  <c r="G20" i="48"/>
  <c r="E20" i="48"/>
  <c r="C20" i="48"/>
  <c r="A20" i="48"/>
  <c r="V19" i="48"/>
  <c r="L19" i="48"/>
  <c r="V18" i="48"/>
  <c r="L18" i="48"/>
  <c r="H18" i="48"/>
  <c r="V17" i="48"/>
  <c r="P17" i="48"/>
  <c r="L17" i="48"/>
  <c r="H17" i="48"/>
  <c r="V16" i="48"/>
  <c r="P16" i="48"/>
  <c r="L16" i="48"/>
  <c r="H16" i="48"/>
  <c r="V15" i="48"/>
  <c r="L15" i="48"/>
  <c r="H15" i="48"/>
  <c r="V14" i="48"/>
  <c r="L14" i="48"/>
  <c r="H14" i="48"/>
  <c r="V13" i="48"/>
  <c r="L13" i="48"/>
  <c r="V12" i="48"/>
  <c r="L12" i="48"/>
  <c r="V11" i="48"/>
  <c r="L11" i="48"/>
  <c r="V10" i="48"/>
  <c r="L10" i="48"/>
  <c r="V9" i="48"/>
  <c r="R9" i="48"/>
  <c r="P9" i="48"/>
  <c r="L9" i="48"/>
  <c r="V8" i="48"/>
  <c r="R8" i="48"/>
  <c r="P8" i="48"/>
  <c r="L8" i="48"/>
  <c r="V7" i="48"/>
  <c r="P7" i="48"/>
  <c r="L7" i="48"/>
  <c r="V6" i="48"/>
  <c r="L6" i="48"/>
  <c r="V5" i="48"/>
  <c r="L5" i="48"/>
  <c r="B21" i="1"/>
  <c r="H20" i="1"/>
  <c r="H11" i="1"/>
  <c r="A11" i="1"/>
  <c r="J6" i="1"/>
  <c r="E6" i="1"/>
  <c r="D4" i="1"/>
  <c r="D3" i="1"/>
  <c r="D2" i="1"/>
  <c r="M19" i="2"/>
  <c r="A19" i="2"/>
  <c r="M18" i="2"/>
  <c r="M10" i="2"/>
  <c r="L10" i="2"/>
  <c r="K10" i="2"/>
  <c r="H6" i="2"/>
  <c r="E4" i="2"/>
  <c r="F3" i="2"/>
  <c r="E2" i="2"/>
  <c r="L26" i="3"/>
  <c r="K26" i="3"/>
  <c r="I26" i="3"/>
  <c r="L25" i="3"/>
  <c r="K25" i="3"/>
  <c r="I25" i="3"/>
  <c r="L24" i="3"/>
  <c r="K24" i="3"/>
  <c r="I24" i="3"/>
  <c r="L23" i="3"/>
  <c r="K23" i="3"/>
  <c r="I23" i="3"/>
  <c r="L22" i="3"/>
  <c r="K22" i="3"/>
  <c r="I22" i="3"/>
  <c r="L21" i="3"/>
  <c r="K21" i="3"/>
  <c r="I21" i="3"/>
  <c r="L19" i="3"/>
  <c r="K19" i="3"/>
  <c r="I19" i="3"/>
  <c r="L18" i="3"/>
  <c r="K18" i="3"/>
  <c r="I18" i="3"/>
  <c r="L17" i="3"/>
  <c r="K17" i="3"/>
  <c r="I17" i="3"/>
  <c r="L16" i="3"/>
  <c r="K16" i="3"/>
  <c r="I16" i="3"/>
  <c r="L15" i="3"/>
  <c r="K15" i="3"/>
  <c r="I15" i="3"/>
  <c r="L14" i="3"/>
  <c r="K14" i="3"/>
  <c r="I14" i="3"/>
  <c r="L13" i="3"/>
  <c r="K13" i="3"/>
  <c r="I13" i="3"/>
  <c r="L12" i="3"/>
  <c r="K12" i="3"/>
  <c r="I12" i="3"/>
  <c r="L11" i="3"/>
  <c r="K11" i="3"/>
  <c r="I11" i="3"/>
  <c r="L10" i="3"/>
  <c r="K10" i="3"/>
  <c r="I10" i="3"/>
  <c r="L9" i="3"/>
  <c r="K9" i="3"/>
  <c r="I9" i="3"/>
  <c r="L8" i="3"/>
  <c r="K8" i="3"/>
  <c r="I8" i="3"/>
  <c r="V28" i="47"/>
  <c r="L28" i="47"/>
  <c r="V27" i="47"/>
  <c r="L27" i="47"/>
  <c r="V26" i="47"/>
  <c r="L26" i="47"/>
  <c r="V25" i="47"/>
  <c r="L25" i="47"/>
  <c r="G25" i="47"/>
  <c r="V24" i="47"/>
  <c r="L24" i="47"/>
  <c r="G24" i="47"/>
  <c r="V23" i="47"/>
  <c r="L23" i="47"/>
  <c r="G23" i="47"/>
  <c r="V22" i="47"/>
  <c r="L22" i="47"/>
  <c r="V21" i="47"/>
  <c r="L21" i="47"/>
  <c r="G21" i="47"/>
  <c r="E21" i="47"/>
  <c r="V20" i="47"/>
  <c r="L20" i="47"/>
  <c r="I20" i="47"/>
  <c r="G20" i="47"/>
  <c r="E20" i="47"/>
  <c r="C20" i="47"/>
  <c r="A20" i="47"/>
  <c r="V19" i="47"/>
  <c r="L19" i="47"/>
  <c r="V18" i="47"/>
  <c r="L18" i="47"/>
  <c r="H18" i="47"/>
  <c r="V17" i="47"/>
  <c r="P17" i="47"/>
  <c r="L17" i="47"/>
  <c r="H17" i="47"/>
  <c r="V16" i="47"/>
  <c r="P16" i="47"/>
  <c r="L16" i="47"/>
  <c r="H16" i="47"/>
  <c r="V15" i="47"/>
  <c r="L15" i="47"/>
  <c r="H15" i="47"/>
  <c r="V14" i="47"/>
  <c r="L14" i="47"/>
  <c r="H14" i="47"/>
  <c r="V13" i="47"/>
  <c r="L13" i="47"/>
  <c r="V12" i="47"/>
  <c r="L12" i="47"/>
  <c r="V11" i="47"/>
  <c r="L11" i="47"/>
  <c r="V10" i="47"/>
  <c r="L10" i="47"/>
  <c r="V9" i="47"/>
  <c r="R9" i="47"/>
  <c r="P9" i="47"/>
  <c r="L9" i="47"/>
  <c r="V8" i="47"/>
  <c r="R8" i="47"/>
  <c r="P8" i="47"/>
  <c r="L8" i="47"/>
  <c r="V7" i="47"/>
  <c r="P7" i="47"/>
  <c r="L7" i="47"/>
  <c r="V6" i="47"/>
  <c r="L6" i="47"/>
  <c r="V5" i="47"/>
  <c r="L5" i="47"/>
  <c r="A20" i="51" l="1"/>
  <c r="C20" i="51"/>
  <c r="H16" i="51"/>
  <c r="H17" i="51"/>
  <c r="G20" i="51"/>
  <c r="G23" i="51"/>
  <c r="P8" i="51"/>
  <c r="G21" i="51" l="1"/>
  <c r="I20" i="51"/>
  <c r="P9" i="51"/>
  <c r="E21" i="51" s="1"/>
  <c r="R9" i="51"/>
  <c r="E20" i="51" s="1"/>
  <c r="P16" i="51" s="1"/>
  <c r="P17" i="51" s="1"/>
  <c r="G24" i="51" s="1"/>
  <c r="G25" i="51" s="1"/>
  <c r="H18" i="51"/>
</calcChain>
</file>

<file path=xl/sharedStrings.xml><?xml version="1.0" encoding="utf-8"?>
<sst xmlns="http://schemas.openxmlformats.org/spreadsheetml/2006/main" count="1293" uniqueCount="242">
  <si>
    <t>ตารางแสดงการคำนวณหาค่า FACTOR F งานอาคาร</t>
  </si>
  <si>
    <t>เงื่อนไข</t>
  </si>
  <si>
    <t>ค่างาน(ทุน)</t>
  </si>
  <si>
    <t>FACTOR F</t>
  </si>
  <si>
    <t>ล้านบาท</t>
  </si>
  <si>
    <t>เงินล่วงหน้าจ่าย ( ร้อยละ )</t>
  </si>
  <si>
    <t>&lt;0.5</t>
  </si>
  <si>
    <t>ค่าประกันผลงาน หัก  (ร้อยละ)</t>
  </si>
  <si>
    <t>ดอกเบี้ยเงินกู้ (ร้อยละ)</t>
  </si>
  <si>
    <t>a =</t>
  </si>
  <si>
    <t>ค่าภาษีมูลค่าเพิ่ม ( VAT )  (ร้อยละ)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</si>
  <si>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</si>
  <si>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</si>
  <si>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</si>
  <si>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</si>
  <si>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</si>
  <si>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rPr>
        <sz val="16"/>
        <color indexed="8"/>
        <rFont val="TH SarabunPSK"/>
        <charset val="134"/>
      </rPr>
      <t xml:space="preserve">สูตรการหาค่า Factor F = D - </t>
    </r>
  </si>
  <si>
    <t>{</t>
  </si>
  <si>
    <r>
      <rPr>
        <sz val="22"/>
        <color indexed="8"/>
        <rFont val="TH SarabunPSK"/>
        <charset val="134"/>
      </rPr>
      <t>[</t>
    </r>
    <r>
      <rPr>
        <sz val="16"/>
        <color indexed="8"/>
        <rFont val="TH SarabunPSK"/>
        <charset val="134"/>
      </rPr>
      <t>( D - E ) x ( A - B )</t>
    </r>
    <r>
      <rPr>
        <sz val="22"/>
        <color indexed="8"/>
        <rFont val="TH SarabunPSK"/>
        <charset val="134"/>
      </rPr>
      <t>]</t>
    </r>
  </si>
  <si>
    <t>}</t>
  </si>
  <si>
    <t xml:space="preserve"> 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</si>
  <si>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</si>
  <si>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</si>
  <si>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</si>
  <si>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</si>
  <si>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</si>
  <si>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</si>
  <si>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</si>
  <si>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</si>
  <si>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</si>
  <si>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</si>
  <si>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</si>
  <si>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</si>
  <si>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)</t>
  </si>
  <si>
    <t>(</t>
  </si>
  <si>
    <t>สรุปค่าต้นทุนงาน</t>
  </si>
  <si>
    <t>บาท</t>
  </si>
  <si>
    <t>ค่า FACTOR F เท่ากับ</t>
  </si>
  <si>
    <t>&gt;500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</si>
  <si>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</si>
  <si>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</si>
  <si>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r>
      <rPr>
        <sz val="14"/>
        <color indexed="8"/>
        <rFont val="TH SarabunPSK"/>
        <charset val="134"/>
      </rPr>
      <t>ลงชื่อ</t>
    </r>
    <r>
      <rPr>
        <sz val="8"/>
        <color indexed="8"/>
        <rFont val="TH SarabunPSK"/>
        <charset val="134"/>
      </rPr>
      <t>.............................................................................................</t>
    </r>
    <r>
      <rPr>
        <sz val="14"/>
        <color indexed="8"/>
        <rFont val="TH SarabunPSK"/>
        <charset val="134"/>
      </rPr>
      <t xml:space="preserve">ผู้ประมาณราคา   </t>
    </r>
  </si>
  <si>
    <t>รายการปริมาณงานและราคา</t>
  </si>
  <si>
    <t>งานปรับปรุง/ ซ่อมแซม</t>
  </si>
  <si>
    <t>จัดทำห้องปฏิบัติการวิจัยมาตรฐานความปลอดภัยด้านนิวเคลียร์และรังสี</t>
  </si>
  <si>
    <t>สถานที่ก่อสร้าง</t>
  </si>
  <si>
    <t>สำนักงานปรมาณูเพื่อสันติ  กรุงเทพฯ</t>
  </si>
  <si>
    <t>ประมาณราคาโดย</t>
  </si>
  <si>
    <t xml:space="preserve">บริษัท เอส.เค.เพาเวอร์เอเบิล จำกัด  </t>
  </si>
  <si>
    <t>ประมาณราคาเมื่อวันที่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</si>
  <si>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</si>
  <si>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</si>
  <si>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</si>
  <si>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</si>
  <si>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</si>
  <si>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</si>
  <si>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</si>
  <si>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หมายเหตุ</t>
  </si>
  <si>
    <t>ราคาต่อหน่วย</t>
  </si>
  <si>
    <t>จำนวนเงิน</t>
  </si>
  <si>
    <t>รวม</t>
  </si>
  <si>
    <t xml:space="preserve">   (ลงชื่อ)........................................................ผู้ประมาณราคา</t>
  </si>
  <si>
    <t xml:space="preserve">   (ลงชื่อ)...........................................................รับรองถูกต้อง</t>
  </si>
  <si>
    <t xml:space="preserve">         (............................................................)</t>
  </si>
  <si>
    <t>ผู้อำนวยการโรงเรียน .....................................................</t>
  </si>
  <si>
    <t>สรุปค่าปรับปรุง ซ่อมแซม</t>
  </si>
  <si>
    <t>แบบ ปร.5(ก)</t>
  </si>
  <si>
    <t>£</t>
  </si>
  <si>
    <t>งานก่อสร้าง</t>
  </si>
  <si>
    <t>หน่วยงาน</t>
  </si>
  <si>
    <t>แบบ ปร.4 ที่แนบ</t>
  </si>
  <si>
    <t>แผ่น</t>
  </si>
  <si>
    <t>ค่างานต้นทุน</t>
  </si>
  <si>
    <t>Factor  F</t>
  </si>
  <si>
    <t>ค่าก่อสร้าง</t>
  </si>
  <si>
    <t>หน่วย : บาท</t>
  </si>
  <si>
    <t xml:space="preserve">ส่วนค่างานต้นทุน </t>
  </si>
  <si>
    <t xml:space="preserve">  รวมค่าก่อสร้าง</t>
  </si>
  <si>
    <t>ยอดสุทธิ</t>
  </si>
  <si>
    <t>**</t>
  </si>
  <si>
    <t>ผู้ประมาณราคา</t>
  </si>
  <si>
    <t>(………………………………………………..)</t>
  </si>
  <si>
    <t>รับรองความถูกต้อง</t>
  </si>
  <si>
    <t>ผู้อำนวยการโรงเรียน...........................................</t>
  </si>
  <si>
    <t xml:space="preserve">นักวิเคราะห์นโยบายและแผน </t>
  </si>
  <si>
    <t>สพป.ปัตตานี เขต 2</t>
  </si>
  <si>
    <t>ตรวจสอบความถูกต้อง</t>
  </si>
  <si>
    <t xml:space="preserve">ผู้อำนวยการกลุ่มนโยบายและแผน </t>
  </si>
  <si>
    <t>แบบ ปร. 6</t>
  </si>
  <si>
    <t>แบบ ปร.4 ปร.5 ปร.6  ทั้งหมด</t>
  </si>
  <si>
    <t>สรุป</t>
  </si>
  <si>
    <t>ส่วนค่างาน</t>
  </si>
  <si>
    <t xml:space="preserve">รวมค่าก่อสร้างเป็นเงินทั้งสิ้น   </t>
  </si>
  <si>
    <t>(.................................................................)</t>
  </si>
  <si>
    <t>ผู้อำนวยการโรงเรียน...............................................</t>
  </si>
  <si>
    <t>(................................................................)</t>
  </si>
  <si>
    <t>นักวิเคราะห์นโยบายและแผน</t>
  </si>
  <si>
    <t>ปรับปรุงซ่อมแซมอาคารเรียนอาคารประกอบและสิ่งก่อสร้างอื่นที่ชำรุดทรุดโทรม</t>
  </si>
  <si>
    <t xml:space="preserve">โรงเรียน      ตำบล      อำเภอ      จังหวัด </t>
  </si>
  <si>
    <t>รวมหน้า 2</t>
  </si>
  <si>
    <t>สรุปค่างาน หน้า 1-2</t>
  </si>
  <si>
    <t>(…………………………………………..)</t>
  </si>
  <si>
    <t>ผู้อำนวยการโรงเรียน......................................</t>
  </si>
  <si>
    <t>(..................................................................)</t>
  </si>
  <si>
    <t>ผู้อำนวยการโรงเรียน........................................</t>
  </si>
  <si>
    <t>(...................................................................)</t>
  </si>
  <si>
    <t>น</t>
  </si>
  <si>
    <t>สพป./สพม.</t>
  </si>
  <si>
    <t>รวมหน้า 3</t>
  </si>
  <si>
    <t>สรุปค่างาน หน้า 1-3</t>
  </si>
  <si>
    <t>รวมหน้า 4</t>
  </si>
  <si>
    <t>สรุปค่างาน หน้า 1-4</t>
  </si>
  <si>
    <t>แบบ ปร.4 ปร.5 ปร.6   ทั้งหมด</t>
  </si>
  <si>
    <t>(...........................................................)</t>
  </si>
  <si>
    <t>(....................................................)</t>
  </si>
  <si>
    <t>(...................................................)</t>
  </si>
  <si>
    <t>งานกั้นผนัง</t>
  </si>
  <si>
    <t>งาน</t>
  </si>
  <si>
    <t>งานติดฟิลม์ทึบแสง</t>
  </si>
  <si>
    <t xml:space="preserve">โต๊ะคอมพิวเตอร์ ขนาด 600*1600*750 มม. </t>
  </si>
  <si>
    <t>ชุด</t>
  </si>
  <si>
    <t xml:space="preserve">ตู้เตี้ยเก็บอุปกรณ์ ขนาด 400*1200*750 มม. </t>
  </si>
  <si>
    <t>เก้าอี้ปฏิบัติการขาอลูมิเนียมปรับโช๊คแก๊สมีหน้าพนักพิง(ล้อเลื่อน)</t>
  </si>
  <si>
    <t>ตัว</t>
  </si>
  <si>
    <t>โต๊ะปฏิบัติการติดผนังโครงเหล็ก ขนาด 750*2400*800 มม.</t>
  </si>
  <si>
    <t xml:space="preserve">ที่เก็บถังแก๊ส ขนาด 400*1000*850 มม. </t>
  </si>
  <si>
    <t>ลงชื่อ .....................................................</t>
  </si>
  <si>
    <t>ตู้เก็บเอกสารชนิดพวงมาลัยหมุน ขนาด 2136*2444*2340 มม.</t>
  </si>
  <si>
    <t>โต๊ะปฏิบัติการกลาง ขนาด 1500*3600*900 มม. พร้อมชั้นวาง</t>
  </si>
  <si>
    <t>โต๊ะปฏิบัติการติดผนังพร้อมอ่างล้าง ขนาด 750*7700*800 มม. พร้อมตู้แขวนลอย</t>
  </si>
  <si>
    <t xml:space="preserve">โต๊ะปฏิบัติการติดผนังพร้อมอ่างล้าง ขนาด 750*6590*800 มม. </t>
  </si>
  <si>
    <t xml:space="preserve">โต๊ะปฏิบัติการติดผนังพร้อมอ่างล้าง ขนาด 750*5390*800 มม. </t>
  </si>
  <si>
    <t>โต๊ะปฏิบัติการติดผนัง ขนาด 750*6100*800 มม.</t>
  </si>
  <si>
    <t>โต๊ะปฏิบัติการติดผนัง ขนาด 750*3750*800 มม.</t>
  </si>
  <si>
    <t>โต๊ะปฏิบัติการติดผนัง ขนาด 750*3000*800 มม.</t>
  </si>
  <si>
    <t>โต๊ะปฏิบัติการติดผนัง ขนาด 750*3600*800 มม.</t>
  </si>
  <si>
    <t>โต๊ะปฏิบัติการติดผนังพร้อมอ่างน้ำ ขนาด 750*3000*800 มม. พร้อมตู้แขวนลอย</t>
  </si>
  <si>
    <t>โต๊ะปฏิบัติการติดผนังโครงเหล็ก ขนาด 1000*3850*800 มม.</t>
  </si>
  <si>
    <t>ตู้ดูดควันพร้อมชุดดักไอสารเคมี ขนาด 900*1500*2350 มม.</t>
  </si>
  <si>
    <t>ตู้</t>
  </si>
  <si>
    <t xml:space="preserve">ตู้เก็บอุปกรณ์ ขนาด 600*1200*1800 มม. </t>
  </si>
  <si>
    <t>ชั้นวางอุปกรณ์โครงสร้างเหล็ก ขนาด 600*1000*1820 มม.</t>
  </si>
  <si>
    <t>ชุดฝักบัวล้างตัวล้างตาฉุกเฉิน</t>
  </si>
  <si>
    <t>เก้าอี้ปฏิบัติการ</t>
  </si>
  <si>
    <t xml:space="preserve">โต๊ะปฏิบัติการกลาง ขนาด 1500*3000*900 มม. </t>
  </si>
  <si>
    <t xml:space="preserve">โต๊ะปฏิบัติการติดผนังพร้อมอ่างล้าง ขนาด 750*1110*800 มม. </t>
  </si>
  <si>
    <t>ตู้เก็บสารเคมีเหล็กหน้าบานกระจก ขนาด 600*1000*2000 มม.</t>
  </si>
  <si>
    <t>ตู้ดูดควันพร้อมชุดดักไอสารเคมี ขนาด 1100*1200*2350 มม.</t>
  </si>
  <si>
    <t>เก้าอี้ปฏิบัติการขาอะลูมิเนียมปรับโช๊คแก็ส</t>
  </si>
  <si>
    <t>ตู้เก็บเสื้อกราวน์ ขนาด 600*1000*1800 มม.</t>
  </si>
  <si>
    <t xml:space="preserve">ตู้ล็อกเกอร์ขนาด 400*1200*1800 มม. </t>
  </si>
  <si>
    <t>ตู้โมบาย</t>
  </si>
  <si>
    <t xml:space="preserve">เครื่องลดความชื้น </t>
  </si>
  <si>
    <t>เครื่องวัดอุณหภูมิ</t>
  </si>
  <si>
    <t>คำชี้แจง</t>
  </si>
  <si>
    <t>การใช้แบบประมาณการนี้ประกอบไปด้วย แบบ ปร. 4,ปร.5 และ ปร.6</t>
  </si>
  <si>
    <t>1. ให้พิจารณาปริมาณความต้องการวัสดุที่ใช้ในการประมาณการราคาปรับปรุง ซ่อมแซม</t>
  </si>
  <si>
    <t>2. ต้องจัดทำแบบ ปร. 4 เป็นลำดับแรกก่อน โดยโปรแกรมจะเชื่อมโยงข้อมูลไปใส่ใน ปร. 5 และ ปร. 6</t>
  </si>
  <si>
    <t>3 .กรณีที่มีความจำเป็นในการใช้วัสดุซ่อมแซมที่จำนวนรายการน้อยให้ใช้ แบบ ปร. 4 หน้าเดียว</t>
  </si>
  <si>
    <t xml:space="preserve">4. กรณีที่มีความจำเป็นในการใช้วัสดุซ่อมแซมที่จำนวนรายการมากกว่าหนึ่งหน้าให้ใช้ </t>
  </si>
  <si>
    <t xml:space="preserve">   แบบ ปร. 4 สองหน้าถึงสิบหน้าตามความจำเป็น </t>
  </si>
  <si>
    <t>โครงการก่อสร้างถนนคอนกรีต เรือนจำจังหวัดหนองคาย</t>
  </si>
  <si>
    <t>เรือนจำจังหวัดหนองคาย</t>
  </si>
  <si>
    <t>เมตร</t>
  </si>
  <si>
    <t>รวมค่าวัสดุและค่าแรง</t>
  </si>
  <si>
    <t>ค่าวัสดุและค่าแรง</t>
  </si>
  <si>
    <t>Factor F</t>
  </si>
  <si>
    <t xml:space="preserve">ค่าดำเนินการทั้งหมด </t>
  </si>
  <si>
    <t>รวมเป็นเงิน</t>
  </si>
  <si>
    <t>รวมเป็นเงิน (บาท)</t>
  </si>
  <si>
    <t>ชื่อโครงการ</t>
  </si>
  <si>
    <t>สถานที่โครงการ</t>
  </si>
  <si>
    <t>ปริมาณงาน</t>
  </si>
  <si>
    <t>คำนวณราคากลางโดย</t>
  </si>
  <si>
    <t>ลบ.ม.</t>
  </si>
  <si>
    <t xml:space="preserve">    -  งานทรายรองพื้น</t>
  </si>
  <si>
    <t xml:space="preserve">    -  งานลูกรังไหล่ทางพร้อมปรับแต่ง (เผื่อ 35%)</t>
  </si>
  <si>
    <t xml:space="preserve">    -  ตะแกรง Wire mesh Ø 6 mm. @ 0.30 ม.</t>
  </si>
  <si>
    <t>ตร.ม.</t>
  </si>
  <si>
    <t xml:space="preserve">    -  Dowel Bar SR.24 RB Ø 19 mm.</t>
  </si>
  <si>
    <t>เส้น</t>
  </si>
  <si>
    <t xml:space="preserve">    -  Tie Bar SD.30 DB Ø 12 mm.</t>
  </si>
  <si>
    <t xml:space="preserve">    -  ค่าแบบข้างติดตามยาว 2 ข้าง</t>
  </si>
  <si>
    <t xml:space="preserve">    -  ยางแอสฟัลต์</t>
  </si>
  <si>
    <t>จุดที่ 2 (ทิศเหนือ ของเรือนจำฯ) งานคอนกรีตเสริมเหล็ก (ค.ส.ล.) กว้าง 4.00 เมตร  หนา 0.15 ม. ไหล่ทางข้างละตามสภาพพื้นที่</t>
  </si>
  <si>
    <t xml:space="preserve">    -  งานคอนกรีตผสมเสร็จรูปลูกบาศก์ 240 กก./ตร.ซม. </t>
  </si>
  <si>
    <t xml:space="preserve">    -  Dowel Bar SR.24 RB Ø 19 mm. (1 เส้นยาว 10 ม.)</t>
  </si>
  <si>
    <t>ลิตร</t>
  </si>
  <si>
    <t xml:space="preserve">    -  งานท่อระบายน้ำ ขนาด Ø 0.30 ชั้น 3 (1 จุด) </t>
  </si>
  <si>
    <t xml:space="preserve">    -  งานท่อระบายน้ำ ขนาด Ø 0.30 ชั้น 3 (3 จุด)</t>
  </si>
  <si>
    <t xml:space="preserve">    -  งานสกัดคอนกรีตถนนเดิม พร้อมปรับพื้นที่</t>
  </si>
  <si>
    <t xml:space="preserve">    -  ค่าแบบข้างติดตามยาว 1 ข้าง</t>
  </si>
  <si>
    <t>ป้ายประชาสัมพันธ์ ,ป้ายโครงการ ขนาด 1.20 x 2.40 ม.</t>
  </si>
  <si>
    <t>แบบสรุปราคางานก่อสร้างถนนคอนกรีต</t>
  </si>
  <si>
    <t>คณะกรรมการฯ ตามคำสั่งจังหวัดหนองคาย ที่ 5531/2568 ลงวันที่ 27 ตุลาคม พ.ศ. 2568</t>
  </si>
  <si>
    <t>ราคาทุน (บาท)</t>
  </si>
  <si>
    <t>ราคาต่อหน่วย x FF</t>
  </si>
  <si>
    <t>ราคากลาง</t>
  </si>
  <si>
    <t>จุดที่ 1 (ทิศใต้/ทิศตะวันตก) งานคอนกรีตเสริมเหล็ก (ค.ส.ล.) กว้าง 3.00 เมตร  หนา 0.10 ม. ไหล่ทางข้างละ 50 ซม.</t>
  </si>
  <si>
    <t xml:space="preserve">    -  งานปรับเกลี่ยพื้นที่เดิม (พื้นที่ดินลูกรัง,ดินทราย)</t>
  </si>
  <si>
    <t>รวมราคาค่าก่อสร้าง</t>
  </si>
  <si>
    <t>TOTAL</t>
  </si>
  <si>
    <t>ผลรวมค่างานต้นทุนงานก่อสร้างทาง</t>
  </si>
  <si>
    <t>=</t>
  </si>
  <si>
    <t>ค่า FACTOR F งานก่อสร้าง</t>
  </si>
  <si>
    <t>รวมหน้า 5</t>
  </si>
  <si>
    <t>สรุปค่างาน หน้า 1-5</t>
  </si>
  <si>
    <t>รวมหน้า 6</t>
  </si>
  <si>
    <t>สรุปค่างาน หน้า 1-6</t>
  </si>
  <si>
    <t>(……………………………….......……..)</t>
  </si>
  <si>
    <t>จุดที่ 1 (ทิศตะวันตก/ทิศใต้) ขนาดผิวจราจรกว้าง 3.00 ม. ระยะทาง 210.00 ม. หนา 0.15 ม. หรือพื้นที่ผิวจราจรไม่น้อยกว่า 647 ตร.ม. ไหล่ทางข้างละ 50 ซม.</t>
  </si>
  <si>
    <t>จุดที่ 3 (ด้านประตูทางเข้าข้างฝ่ายฝึกฯ) ขนาดผิวจราจรกว้าง 4.00 ม. ระยะทาง 40.00 ม. หนา 0.15 ม. หรือพื้นที่ผิวจราจรไม่น้อยกว่า 160 ตร.ม. ปรับระดับเสมอพื้นที่เดิม</t>
  </si>
  <si>
    <t xml:space="preserve">    -  งานเสริมดินลูกรังพร้อมบดอัด (เผื่อ 35%)</t>
  </si>
  <si>
    <t>จุดที่ 3 (ประตูทางเข้าข้างฝ่ายฝึกฯ ) งานคอนกรีตเสริมเหล็ก (ค.ส.ล.) กว้าง 4.00 เมตร  ปรับระดับเสมอพื้นที่เดิม ไม่มีไหล่ทาง</t>
  </si>
  <si>
    <t>จุดที่ 2 (ทิศเหนือของเรือนจำ) ขนาดผิวจราจรกว้าง 4.00 ม. ระยะทาง 248.00 ม. หนา 0.15 ม. หรือพื้นที่ผิวจราจรไม่น้อยกว่า 947 ตร.ม. ไหล่ทางข้างละ 50 ซม.</t>
  </si>
  <si>
    <t xml:space="preserve">แบบ ปร.4  </t>
  </si>
  <si>
    <t xml:space="preserve">แบบ ปร.5  </t>
  </si>
  <si>
    <t>ค่า Factor F        (งานทาง = 1.3607)</t>
  </si>
  <si>
    <t>เงื่อนไขการใช้ตาราง Factor F</t>
  </si>
  <si>
    <t>เงินล่วงหน้า.................%</t>
  </si>
  <si>
    <t>เงินประกันผลงานหัก.......................%</t>
  </si>
  <si>
    <t>ดอกเบี้ยเงินกู้...................%</t>
  </si>
  <si>
    <t>ภาษีมูลค่าเพิ่ม......7........%</t>
  </si>
  <si>
    <t>ลงชื่อ........................................ประธานกรรมการ</t>
  </si>
  <si>
    <t>ลงชื่อ........................................กรรมการ</t>
  </si>
  <si>
    <t>ลงชื่อ........................................กรรมการ/เลขานุการ</t>
  </si>
  <si>
    <t xml:space="preserve">คณะกรรมการฯ ตามคำสั่งจังหวัดหนองคาย ที่ 5531/2568 ลงวันที่ 27 ตุลาคม พ.ศ. 2568 </t>
  </si>
  <si>
    <t xml:space="preserve">         (ลงชื่อ)..........................................ประธานกรรมการ                         (ลงชื่อ)..........................................กรรมการ                      (ลงชื่อ)..........................................กรรมการ/เลขานุการ        </t>
  </si>
  <si>
    <t xml:space="preserve">                      นายสุริยะ  นาตรีชน                                                            นายกฤติเดช  พินิจมนตรี                                            นายทรงวิทย์  แพงคำอ้วน</t>
  </si>
  <si>
    <t xml:space="preserve">         นายสุริยะ  นาตรีชน  </t>
  </si>
  <si>
    <t xml:space="preserve">       นายกฤติเดช  พินิจมนตรี  </t>
  </si>
  <si>
    <t xml:space="preserve">       นายทรงวิทย์  แพงคำอ้วน</t>
  </si>
  <si>
    <t xml:space="preserve">ตามคำสั่งจังหวัดหนองคาย ที่ 5531/2568 ลงวันที่ 27 ตุลาคม พ.ศ. 2568 </t>
  </si>
  <si>
    <t>คณะกรรมการจัดทำแบบรูปรายการงานก่อสร้าง, ร่างขอบเขตของงานและจัดทำราคากลางฯ</t>
  </si>
  <si>
    <t>งานก่อสร้าง :</t>
  </si>
  <si>
    <t>สถานที่ก่อสร้าง :</t>
  </si>
  <si>
    <t>หน่วยงาน :</t>
  </si>
  <si>
    <t>แบบ ปร.4 ที่แนบ :</t>
  </si>
  <si>
    <t>ประมาณราคาเมื่อวันที่ :</t>
  </si>
  <si>
    <t>ประมาณราคา โดย :</t>
  </si>
  <si>
    <t>คำนวณเมื่อวันที่ :  17 มีนาคม 2569</t>
  </si>
  <si>
    <r>
      <t xml:space="preserve">    -  งานปรับเกลี่ยพื้นที่เดิม </t>
    </r>
    <r>
      <rPr>
        <i/>
        <sz val="12"/>
        <rFont val="TH SarabunIT๙"/>
        <family val="2"/>
      </rPr>
      <t>(พื้นที่ถนนเดิม ดินลูกรัง/ดินกากยาง/คอนกรีต)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</si>
</sst>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1041E]d\ mmmm\ yyyy;@"/>
    <numFmt numFmtId="190" formatCode="[$-F800]dddd\,\ mmmm\ dd\,\ yyyy"/>
    <numFmt numFmtId="191" formatCode="_-* #,##0.0000_-;\-* #,##0.0000_-;_-* &quot;-&quot;??_-;_-@_-"/>
    <numFmt numFmtId="192" formatCode="_-* #,##0.0_-;\-* #,##0.0_-;_-* &quot;-&quot;??_-;_-@_-"/>
    <numFmt numFmtId="193" formatCode="0.0"/>
    <numFmt numFmtId="194" formatCode="0.0000"/>
    <numFmt numFmtId="195" formatCode="_-* #,##0.0000_-;\-* #,##0.0000_-;_-* &quot;-&quot;????_-;_-@_-"/>
    <numFmt numFmtId="196" formatCode="[$-107041E]d\ mmmm\ yyyy;@"/>
    <numFmt numFmtId="197" formatCode="_(* #,##0_);_(* \(#,##0\);_(* &quot;-&quot;??_);_(@_)"/>
  </numFmts>
  <fonts count="50">
    <font>
      <sz val="10"/>
      <name val="Arial"/>
      <charset val="222"/>
    </font>
    <font>
      <sz val="14"/>
      <name val="TH SarabunPSK"/>
      <charset val="134"/>
    </font>
    <font>
      <b/>
      <sz val="14"/>
      <name val="TH SarabunPSK"/>
      <charset val="134"/>
    </font>
    <font>
      <b/>
      <u/>
      <sz val="14"/>
      <name val="TH SarabunPSK"/>
      <charset val="134"/>
    </font>
    <font>
      <sz val="16"/>
      <name val="Arial"/>
      <charset val="134"/>
    </font>
    <font>
      <sz val="14"/>
      <name val="Arial"/>
      <charset val="134"/>
    </font>
    <font>
      <sz val="14"/>
      <name val="Wingdings 2"/>
      <charset val="2"/>
    </font>
    <font>
      <u/>
      <sz val="14"/>
      <name val="TH SarabunPSK"/>
      <charset val="134"/>
    </font>
    <font>
      <b/>
      <sz val="14"/>
      <color rgb="FFFF0000"/>
      <name val="TH SarabunPSK"/>
      <charset val="134"/>
    </font>
    <font>
      <sz val="14"/>
      <color rgb="FFFF0000"/>
      <name val="TH SarabunPSK"/>
      <charset val="134"/>
    </font>
    <font>
      <sz val="16"/>
      <name val="TH SarabunPSK"/>
      <charset val="134"/>
    </font>
    <font>
      <sz val="16"/>
      <color indexed="8"/>
      <name val="TH SarabunPSK"/>
      <charset val="134"/>
    </font>
    <font>
      <b/>
      <sz val="18"/>
      <color indexed="8"/>
      <name val="TH SarabunPSK"/>
      <charset val="134"/>
    </font>
    <font>
      <b/>
      <sz val="16"/>
      <color indexed="8"/>
      <name val="TH SarabunPSK"/>
      <charset val="134"/>
    </font>
    <font>
      <sz val="36"/>
      <color indexed="8"/>
      <name val="Symbol"/>
      <charset val="2"/>
    </font>
    <font>
      <sz val="22"/>
      <color indexed="8"/>
      <name val="TH SarabunPSK"/>
      <charset val="134"/>
    </font>
    <font>
      <sz val="36"/>
      <color indexed="8"/>
      <name val="TH SarabunPSK"/>
      <charset val="134"/>
    </font>
    <font>
      <sz val="14"/>
      <color indexed="8"/>
      <name val="TH SarabunPSK"/>
      <charset val="134"/>
    </font>
    <font>
      <sz val="12"/>
      <color indexed="8"/>
      <name val="TH SarabunPSK"/>
      <charset val="134"/>
    </font>
    <font>
      <b/>
      <sz val="12"/>
      <color indexed="8"/>
      <name val="TH SarabunPSK"/>
      <charset val="134"/>
    </font>
    <font>
      <b/>
      <sz val="18"/>
      <name val="TH SarabunPSK"/>
      <charset val="134"/>
    </font>
    <font>
      <b/>
      <sz val="11"/>
      <color indexed="8"/>
      <name val="TH SarabunPSK"/>
      <charset val="134"/>
    </font>
    <font>
      <sz val="11"/>
      <color indexed="63"/>
      <name val="Arial"/>
      <charset val="134"/>
    </font>
    <font>
      <b/>
      <sz val="18"/>
      <name val="Arial"/>
      <charset val="134"/>
    </font>
    <font>
      <u/>
      <sz val="10"/>
      <color theme="10"/>
      <name val="Arial"/>
      <charset val="134"/>
    </font>
    <font>
      <b/>
      <sz val="16"/>
      <color rgb="FF3333FF"/>
      <name val="TH SarabunPSK"/>
      <charset val="134"/>
    </font>
    <font>
      <b/>
      <sz val="16"/>
      <name val="TH SarabunPSK"/>
      <charset val="134"/>
    </font>
    <font>
      <sz val="10"/>
      <name val="TH SarabunPSK"/>
      <charset val="134"/>
    </font>
    <font>
      <sz val="18"/>
      <name val="Arial"/>
      <charset val="134"/>
    </font>
    <font>
      <sz val="15.5"/>
      <name val="TH SarabunPSK"/>
      <charset val="134"/>
    </font>
    <font>
      <sz val="10"/>
      <name val="Arial"/>
      <charset val="134"/>
    </font>
    <font>
      <sz val="11"/>
      <color indexed="8"/>
      <name val="Tahoma"/>
      <charset val="222"/>
    </font>
    <font>
      <i/>
      <sz val="11"/>
      <color indexed="23"/>
      <name val="Tahoma"/>
      <charset val="222"/>
    </font>
    <font>
      <u/>
      <sz val="10"/>
      <color indexed="12"/>
      <name val="Arial"/>
      <charset val="134"/>
    </font>
    <font>
      <sz val="14"/>
      <name val="Cordia New"/>
      <charset val="134"/>
    </font>
    <font>
      <sz val="8"/>
      <color indexed="8"/>
      <name val="TH SarabunPSK"/>
      <charset val="134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u/>
      <sz val="10"/>
      <color theme="10"/>
      <name val="TH SarabunIT๙"/>
      <family val="2"/>
    </font>
    <font>
      <sz val="10"/>
      <name val="TH SarabunIT๙"/>
      <family val="2"/>
    </font>
    <font>
      <sz val="10"/>
      <color rgb="FFFF0000"/>
      <name val="TH SarabunIT๙"/>
      <family val="2"/>
    </font>
    <font>
      <b/>
      <sz val="14"/>
      <name val="TH SarabunIT๙"/>
      <family val="2"/>
    </font>
    <font>
      <b/>
      <i/>
      <sz val="14"/>
      <name val="TH SarabunIT๙"/>
      <family val="2"/>
    </font>
    <font>
      <sz val="14"/>
      <name val="Wingdings 2"/>
      <family val="1"/>
      <charset val="2"/>
    </font>
    <font>
      <b/>
      <sz val="16"/>
      <name val="TH SarabunIT๙"/>
      <family val="2"/>
    </font>
    <font>
      <b/>
      <u/>
      <sz val="14"/>
      <name val="TH SarabunIT๙"/>
      <family val="2"/>
    </font>
    <font>
      <b/>
      <sz val="10"/>
      <name val="TH SarabunIT๙"/>
      <family val="2"/>
    </font>
    <font>
      <u/>
      <sz val="14"/>
      <name val="TH SarabunIT๙"/>
      <family val="2"/>
    </font>
    <font>
      <i/>
      <sz val="12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13">
    <xf numFmtId="0" fontId="0" fillId="0" borderId="0"/>
    <xf numFmtId="43" fontId="3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8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/>
    <xf numFmtId="0" fontId="34" fillId="0" borderId="0"/>
  </cellStyleXfs>
  <cellXfs count="804">
    <xf numFmtId="0" fontId="0" fillId="0" borderId="0" xfId="0"/>
    <xf numFmtId="0" fontId="1" fillId="0" borderId="0" xfId="0" applyFont="1" applyFill="1"/>
    <xf numFmtId="188" fontId="1" fillId="0" borderId="0" xfId="1" applyNumberFormat="1" applyFont="1" applyFill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88" fontId="2" fillId="0" borderId="2" xfId="1" applyNumberFormat="1" applyFont="1" applyFill="1" applyBorder="1" applyAlignment="1">
      <alignment horizontal="right"/>
    </xf>
    <xf numFmtId="43" fontId="1" fillId="0" borderId="2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right"/>
    </xf>
    <xf numFmtId="189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88" fontId="1" fillId="0" borderId="0" xfId="1" applyNumberFormat="1" applyFont="1" applyFill="1" applyBorder="1" applyAlignment="1">
      <alignment horizontal="left"/>
    </xf>
    <xf numFmtId="0" fontId="1" fillId="0" borderId="0" xfId="0" applyFont="1" applyFill="1" applyBorder="1"/>
    <xf numFmtId="188" fontId="1" fillId="0" borderId="0" xfId="1" applyNumberFormat="1" applyFont="1" applyFill="1" applyBorder="1"/>
    <xf numFmtId="0" fontId="2" fillId="0" borderId="0" xfId="0" applyFont="1" applyFill="1" applyAlignment="1">
      <alignment horizontal="right"/>
    </xf>
    <xf numFmtId="43" fontId="1" fillId="0" borderId="2" xfId="1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20" xfId="0" applyFont="1" applyFill="1" applyBorder="1"/>
    <xf numFmtId="0" fontId="1" fillId="0" borderId="23" xfId="0" applyFont="1" applyFill="1" applyBorder="1"/>
    <xf numFmtId="0" fontId="1" fillId="0" borderId="12" xfId="0" applyFont="1" applyFill="1" applyBorder="1" applyAlignment="1"/>
    <xf numFmtId="188" fontId="1" fillId="0" borderId="0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2" fillId="0" borderId="2" xfId="0" applyFont="1" applyFill="1" applyBorder="1" applyAlignment="1"/>
    <xf numFmtId="43" fontId="1" fillId="0" borderId="1" xfId="1" applyFont="1" applyFill="1" applyBorder="1" applyAlignment="1">
      <alignment horizontal="left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0" fontId="1" fillId="0" borderId="3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0" fontId="1" fillId="0" borderId="19" xfId="0" applyNumberFormat="1" applyFont="1" applyFill="1" applyBorder="1" applyAlignment="1">
      <alignment horizontal="center" vertical="center"/>
    </xf>
    <xf numFmtId="10" fontId="1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/>
    </xf>
    <xf numFmtId="188" fontId="2" fillId="0" borderId="28" xfId="1" applyNumberFormat="1" applyFont="1" applyFill="1" applyBorder="1" applyAlignment="1">
      <alignment horizontal="center" vertical="center" wrapText="1"/>
    </xf>
    <xf numFmtId="188" fontId="2" fillId="0" borderId="25" xfId="1" applyNumberFormat="1" applyFont="1" applyFill="1" applyBorder="1" applyAlignment="1">
      <alignment horizontal="center" vertical="center" wrapText="1"/>
    </xf>
    <xf numFmtId="43" fontId="1" fillId="0" borderId="13" xfId="1" applyFont="1" applyFill="1" applyBorder="1"/>
    <xf numFmtId="191" fontId="1" fillId="0" borderId="13" xfId="1" applyNumberFormat="1" applyFont="1" applyFill="1" applyBorder="1" applyAlignment="1"/>
    <xf numFmtId="188" fontId="1" fillId="0" borderId="17" xfId="1" applyNumberFormat="1" applyFont="1" applyFill="1" applyBorder="1"/>
    <xf numFmtId="0" fontId="1" fillId="0" borderId="17" xfId="0" applyFont="1" applyFill="1" applyBorder="1" applyAlignment="1"/>
    <xf numFmtId="43" fontId="1" fillId="0" borderId="17" xfId="0" applyNumberFormat="1" applyFont="1" applyFill="1" applyBorder="1" applyAlignment="1"/>
    <xf numFmtId="188" fontId="1" fillId="0" borderId="32" xfId="1" applyNumberFormat="1" applyFont="1" applyFill="1" applyBorder="1"/>
    <xf numFmtId="0" fontId="1" fillId="0" borderId="20" xfId="0" applyFont="1" applyFill="1" applyBorder="1" applyAlignment="1"/>
    <xf numFmtId="188" fontId="1" fillId="0" borderId="20" xfId="1" applyNumberFormat="1" applyFont="1" applyFill="1" applyBorder="1"/>
    <xf numFmtId="43" fontId="2" fillId="0" borderId="28" xfId="1" applyFont="1" applyFill="1" applyBorder="1"/>
    <xf numFmtId="0" fontId="1" fillId="0" borderId="28" xfId="0" applyFont="1" applyFill="1" applyBorder="1"/>
    <xf numFmtId="0" fontId="2" fillId="0" borderId="12" xfId="0" applyFont="1" applyFill="1" applyBorder="1" applyAlignment="1">
      <alignment horizontal="right"/>
    </xf>
    <xf numFmtId="43" fontId="2" fillId="0" borderId="9" xfId="1" applyFont="1" applyFill="1" applyBorder="1"/>
    <xf numFmtId="0" fontId="1" fillId="0" borderId="25" xfId="0" applyFont="1" applyFill="1" applyBorder="1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5" fillId="0" borderId="0" xfId="0" applyFont="1" applyFill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43" fontId="1" fillId="0" borderId="0" xfId="1" applyFont="1" applyFill="1" applyBorder="1"/>
    <xf numFmtId="0" fontId="2" fillId="0" borderId="0" xfId="0" applyFont="1" applyFill="1" applyBorder="1" applyAlignment="1">
      <alignment horizontal="center" vertical="center"/>
    </xf>
    <xf numFmtId="43" fontId="2" fillId="0" borderId="9" xfId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/>
    </xf>
    <xf numFmtId="43" fontId="1" fillId="0" borderId="32" xfId="1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43" fontId="1" fillId="0" borderId="32" xfId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1" fillId="0" borderId="18" xfId="1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>
      <alignment horizontal="left" vertical="center"/>
    </xf>
    <xf numFmtId="43" fontId="1" fillId="0" borderId="17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/>
    </xf>
    <xf numFmtId="0" fontId="1" fillId="0" borderId="30" xfId="1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3" fontId="2" fillId="0" borderId="32" xfId="1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43" fontId="2" fillId="0" borderId="32" xfId="1" applyFont="1" applyFill="1" applyBorder="1" applyAlignment="1">
      <alignment horizontal="center"/>
    </xf>
    <xf numFmtId="0" fontId="1" fillId="0" borderId="29" xfId="1" applyNumberFormat="1" applyFont="1" applyFill="1" applyBorder="1" applyAlignment="1" applyProtection="1">
      <alignment horizontal="center"/>
      <protection locked="0"/>
    </xf>
    <xf numFmtId="43" fontId="1" fillId="0" borderId="37" xfId="1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43" fontId="1" fillId="0" borderId="37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3" fontId="1" fillId="0" borderId="0" xfId="9" applyFont="1" applyFill="1" applyAlignment="1">
      <alignment horizontal="left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left"/>
      <protection locked="0"/>
    </xf>
    <xf numFmtId="43" fontId="1" fillId="0" borderId="17" xfId="1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43" fontId="1" fillId="0" borderId="17" xfId="1" applyFont="1" applyFill="1" applyBorder="1" applyProtection="1">
      <protection locked="0"/>
    </xf>
    <xf numFmtId="43" fontId="2" fillId="0" borderId="17" xfId="1" applyNumberFormat="1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Alignment="1" applyProtection="1">
      <alignment horizontal="center"/>
      <protection locked="0"/>
    </xf>
    <xf numFmtId="43" fontId="2" fillId="0" borderId="17" xfId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0" borderId="29" xfId="0" applyNumberFormat="1" applyFont="1" applyFill="1" applyBorder="1" applyAlignment="1" applyProtection="1">
      <alignment horizontal="center"/>
      <protection locked="0"/>
    </xf>
    <xf numFmtId="43" fontId="1" fillId="0" borderId="37" xfId="1" applyNumberFormat="1" applyFont="1" applyFill="1" applyBorder="1" applyAlignment="1" applyProtection="1">
      <alignment horizontal="center"/>
      <protection locked="0"/>
    </xf>
    <xf numFmtId="0" fontId="1" fillId="0" borderId="37" xfId="0" applyFont="1" applyFill="1" applyBorder="1" applyAlignment="1" applyProtection="1">
      <alignment horizontal="center"/>
      <protection locked="0"/>
    </xf>
    <xf numFmtId="43" fontId="1" fillId="0" borderId="37" xfId="1" applyFont="1" applyFill="1" applyBorder="1" applyProtection="1">
      <protection locked="0"/>
    </xf>
    <xf numFmtId="0" fontId="2" fillId="0" borderId="39" xfId="0" applyFont="1" applyFill="1" applyBorder="1" applyAlignment="1" applyProtection="1">
      <alignment horizontal="center"/>
      <protection locked="0"/>
    </xf>
    <xf numFmtId="193" fontId="1" fillId="0" borderId="40" xfId="0" applyNumberFormat="1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right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2" fillId="0" borderId="42" xfId="0" applyFont="1" applyFill="1" applyBorder="1" applyAlignment="1" applyProtection="1">
      <alignment horizontal="center"/>
      <protection locked="0"/>
    </xf>
    <xf numFmtId="188" fontId="2" fillId="0" borderId="43" xfId="1" applyNumberFormat="1" applyFont="1" applyFill="1" applyBorder="1" applyAlignment="1" applyProtection="1">
      <alignment horizontal="center"/>
      <protection locked="0"/>
    </xf>
    <xf numFmtId="0" fontId="2" fillId="0" borderId="43" xfId="0" applyFont="1" applyFill="1" applyBorder="1" applyAlignment="1" applyProtection="1">
      <alignment horizontal="center"/>
      <protection locked="0"/>
    </xf>
    <xf numFmtId="43" fontId="2" fillId="0" borderId="43" xfId="1" applyFont="1" applyFill="1" applyBorder="1" applyProtection="1"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9" fillId="0" borderId="0" xfId="0" applyFont="1"/>
    <xf numFmtId="0" fontId="1" fillId="0" borderId="0" xfId="0" applyNumberFormat="1" applyFont="1" applyFill="1" applyBorder="1" applyAlignment="1"/>
    <xf numFmtId="43" fontId="1" fillId="0" borderId="17" xfId="1" applyFont="1" applyFill="1" applyBorder="1" applyAlignment="1" applyProtection="1">
      <alignment horizontal="center"/>
      <protection locked="0"/>
    </xf>
    <xf numFmtId="43" fontId="1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45" xfId="1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1" fillId="0" borderId="2" xfId="1" applyFont="1" applyFill="1" applyBorder="1" applyAlignment="1" applyProtection="1">
      <alignment horizontal="center"/>
      <protection locked="0"/>
    </xf>
    <xf numFmtId="187" fontId="1" fillId="0" borderId="17" xfId="1" applyNumberFormat="1" applyFont="1" applyFill="1" applyBorder="1" applyProtection="1">
      <protection locked="0"/>
    </xf>
    <xf numFmtId="43" fontId="1" fillId="0" borderId="37" xfId="1" applyFont="1" applyFill="1" applyBorder="1" applyAlignment="1" applyProtection="1">
      <alignment horizontal="center"/>
      <protection locked="0"/>
    </xf>
    <xf numFmtId="43" fontId="1" fillId="0" borderId="19" xfId="1" applyFont="1" applyFill="1" applyBorder="1" applyAlignment="1" applyProtection="1">
      <alignment horizontal="center"/>
      <protection locked="0"/>
    </xf>
    <xf numFmtId="187" fontId="1" fillId="0" borderId="19" xfId="1" applyNumberFormat="1" applyFont="1" applyFill="1" applyBorder="1" applyProtection="1">
      <protection locked="0"/>
    </xf>
    <xf numFmtId="43" fontId="2" fillId="0" borderId="19" xfId="1" applyFont="1" applyFill="1" applyBorder="1" applyAlignment="1" applyProtection="1">
      <alignment horizontal="center"/>
      <protection locked="0"/>
    </xf>
    <xf numFmtId="43" fontId="2" fillId="0" borderId="17" xfId="1" applyFont="1" applyFill="1" applyBorder="1" applyAlignment="1" applyProtection="1">
      <alignment horizontal="center"/>
      <protection locked="0"/>
    </xf>
    <xf numFmtId="43" fontId="1" fillId="0" borderId="3" xfId="1" applyFont="1" applyFill="1" applyBorder="1" applyAlignment="1" applyProtection="1">
      <alignment horizontal="center"/>
      <protection locked="0"/>
    </xf>
    <xf numFmtId="187" fontId="1" fillId="0" borderId="37" xfId="1" applyNumberFormat="1" applyFont="1" applyFill="1" applyBorder="1" applyProtection="1">
      <protection locked="0"/>
    </xf>
    <xf numFmtId="43" fontId="2" fillId="0" borderId="43" xfId="1" applyFont="1" applyFill="1" applyBorder="1" applyAlignment="1" applyProtection="1">
      <alignment horizontal="center"/>
      <protection locked="0"/>
    </xf>
    <xf numFmtId="43" fontId="2" fillId="0" borderId="47" xfId="1" applyFont="1" applyFill="1" applyBorder="1" applyAlignment="1" applyProtection="1">
      <alignment horizontal="center"/>
      <protection locked="0"/>
    </xf>
    <xf numFmtId="187" fontId="1" fillId="0" borderId="47" xfId="1" applyNumberFormat="1" applyFont="1" applyFill="1" applyBorder="1" applyProtection="1">
      <protection locked="0"/>
    </xf>
    <xf numFmtId="43" fontId="2" fillId="0" borderId="43" xfId="0" applyNumberFormat="1" applyFont="1" applyFill="1" applyBorder="1"/>
    <xf numFmtId="187" fontId="1" fillId="0" borderId="43" xfId="1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1" fillId="0" borderId="0" xfId="11" applyFont="1" applyFill="1" applyAlignment="1" applyProtection="1">
      <alignment horizontal="left"/>
      <protection locked="0"/>
    </xf>
    <xf numFmtId="0" fontId="11" fillId="0" borderId="0" xfId="11" applyFont="1" applyFill="1" applyAlignment="1" applyProtection="1">
      <alignment horizontal="center"/>
      <protection locked="0"/>
    </xf>
    <xf numFmtId="0" fontId="11" fillId="0" borderId="0" xfId="11" applyFont="1" applyFill="1" applyAlignment="1" applyProtection="1">
      <alignment horizontal="right"/>
      <protection locked="0"/>
    </xf>
    <xf numFmtId="43" fontId="11" fillId="0" borderId="0" xfId="4" applyFont="1" applyFill="1" applyAlignment="1" applyProtection="1">
      <alignment horizontal="center"/>
      <protection locked="0"/>
    </xf>
    <xf numFmtId="0" fontId="11" fillId="0" borderId="0" xfId="11" applyFont="1" applyFill="1" applyBorder="1" applyAlignment="1" applyProtection="1">
      <alignment horizontal="center" vertical="center"/>
    </xf>
    <xf numFmtId="0" fontId="17" fillId="0" borderId="56" xfId="11" applyFont="1" applyFill="1" applyBorder="1" applyAlignment="1" applyProtection="1">
      <alignment horizontal="left"/>
    </xf>
    <xf numFmtId="0" fontId="11" fillId="0" borderId="56" xfId="11" applyFont="1" applyFill="1" applyBorder="1" applyAlignment="1" applyProtection="1">
      <alignment horizontal="right"/>
    </xf>
    <xf numFmtId="0" fontId="11" fillId="0" borderId="52" xfId="11" applyFont="1" applyFill="1" applyBorder="1" applyAlignment="1" applyProtection="1">
      <alignment horizontal="center" vertical="top"/>
    </xf>
    <xf numFmtId="0" fontId="17" fillId="0" borderId="0" xfId="11" applyFont="1" applyFill="1" applyBorder="1" applyAlignment="1" applyProtection="1">
      <alignment horizontal="left"/>
    </xf>
    <xf numFmtId="0" fontId="11" fillId="0" borderId="0" xfId="11" applyFont="1" applyFill="1" applyBorder="1" applyAlignment="1" applyProtection="1">
      <alignment horizontal="right"/>
    </xf>
    <xf numFmtId="0" fontId="17" fillId="0" borderId="54" xfId="11" applyFont="1" applyFill="1" applyBorder="1" applyAlignment="1" applyProtection="1">
      <alignment horizontal="left"/>
    </xf>
    <xf numFmtId="0" fontId="11" fillId="0" borderId="54" xfId="11" applyFont="1" applyFill="1" applyBorder="1" applyAlignment="1" applyProtection="1">
      <alignment horizontal="right"/>
    </xf>
    <xf numFmtId="0" fontId="11" fillId="0" borderId="52" xfId="11" applyFont="1" applyFill="1" applyBorder="1" applyAlignment="1" applyProtection="1">
      <alignment horizontal="left"/>
    </xf>
    <xf numFmtId="0" fontId="17" fillId="0" borderId="55" xfId="11" applyFont="1" applyFill="1" applyBorder="1" applyAlignment="1" applyProtection="1">
      <alignment horizontal="center" vertical="top"/>
    </xf>
    <xf numFmtId="0" fontId="11" fillId="0" borderId="56" xfId="11" applyFont="1" applyFill="1" applyBorder="1" applyAlignment="1" applyProtection="1">
      <alignment horizontal="left" vertical="center"/>
    </xf>
    <xf numFmtId="0" fontId="18" fillId="0" borderId="52" xfId="11" applyFont="1" applyFill="1" applyBorder="1" applyAlignment="1" applyProtection="1">
      <alignment horizontal="center" vertical="top"/>
    </xf>
    <xf numFmtId="0" fontId="18" fillId="0" borderId="0" xfId="11" applyFont="1" applyFill="1" applyBorder="1" applyAlignment="1" applyProtection="1">
      <alignment horizontal="right" vertical="center"/>
    </xf>
    <xf numFmtId="194" fontId="18" fillId="0" borderId="54" xfId="11" applyNumberFormat="1" applyFont="1" applyFill="1" applyBorder="1" applyAlignment="1" applyProtection="1">
      <alignment horizontal="center" vertical="center"/>
    </xf>
    <xf numFmtId="0" fontId="18" fillId="0" borderId="54" xfId="11" applyFont="1" applyFill="1" applyBorder="1" applyAlignment="1" applyProtection="1">
      <alignment horizontal="center" vertical="center"/>
    </xf>
    <xf numFmtId="191" fontId="18" fillId="0" borderId="54" xfId="4" applyNumberFormat="1" applyFont="1" applyFill="1" applyBorder="1" applyAlignment="1" applyProtection="1">
      <alignment horizontal="left" vertical="center"/>
    </xf>
    <xf numFmtId="43" fontId="18" fillId="0" borderId="54" xfId="4" applyFont="1" applyFill="1" applyBorder="1" applyAlignment="1" applyProtection="1">
      <alignment horizontal="center" vertical="center"/>
    </xf>
    <xf numFmtId="0" fontId="18" fillId="0" borderId="0" xfId="11" applyFont="1" applyFill="1" applyBorder="1" applyAlignment="1" applyProtection="1">
      <alignment horizontal="center" vertical="center"/>
    </xf>
    <xf numFmtId="43" fontId="18" fillId="0" borderId="0" xfId="11" applyNumberFormat="1" applyFont="1" applyFill="1" applyBorder="1" applyAlignment="1" applyProtection="1">
      <alignment horizontal="center" vertical="center"/>
    </xf>
    <xf numFmtId="0" fontId="18" fillId="0" borderId="0" xfId="11" applyFont="1" applyFill="1" applyBorder="1" applyAlignment="1" applyProtection="1">
      <alignment horizontal="left" vertical="center"/>
    </xf>
    <xf numFmtId="0" fontId="19" fillId="0" borderId="0" xfId="11" applyFont="1" applyFill="1" applyBorder="1" applyAlignment="1" applyProtection="1">
      <alignment horizontal="right" vertical="center"/>
    </xf>
    <xf numFmtId="0" fontId="0" fillId="0" borderId="0" xfId="0" applyBorder="1" applyProtection="1"/>
    <xf numFmtId="0" fontId="13" fillId="0" borderId="0" xfId="11" applyFont="1" applyFill="1" applyBorder="1" applyAlignment="1" applyProtection="1">
      <alignment horizontal="left" vertical="center"/>
    </xf>
    <xf numFmtId="0" fontId="13" fillId="0" borderId="0" xfId="11" applyFont="1" applyFill="1" applyBorder="1" applyAlignment="1" applyProtection="1">
      <alignment horizontal="center" vertical="center"/>
    </xf>
    <xf numFmtId="43" fontId="13" fillId="0" borderId="0" xfId="11" applyNumberFormat="1" applyFont="1" applyFill="1" applyBorder="1" applyAlignment="1" applyProtection="1">
      <alignment horizontal="center" vertical="center"/>
    </xf>
    <xf numFmtId="194" fontId="20" fillId="3" borderId="11" xfId="11" applyNumberFormat="1" applyFont="1" applyFill="1" applyBorder="1" applyAlignment="1" applyProtection="1">
      <alignment horizontal="center" vertical="center"/>
    </xf>
    <xf numFmtId="43" fontId="12" fillId="4" borderId="0" xfId="11" applyNumberFormat="1" applyFont="1" applyFill="1" applyBorder="1" applyAlignment="1" applyProtection="1">
      <alignment horizontal="center" vertical="center"/>
    </xf>
    <xf numFmtId="0" fontId="11" fillId="0" borderId="57" xfId="11" applyFont="1" applyFill="1" applyBorder="1" applyAlignment="1" applyProtection="1">
      <alignment horizontal="center" vertical="top"/>
    </xf>
    <xf numFmtId="0" fontId="11" fillId="0" borderId="58" xfId="11" applyFont="1" applyFill="1" applyBorder="1" applyAlignment="1" applyProtection="1">
      <alignment horizontal="center" vertical="center"/>
    </xf>
    <xf numFmtId="0" fontId="11" fillId="0" borderId="0" xfId="1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9" fillId="0" borderId="49" xfId="11" applyFont="1" applyFill="1" applyBorder="1" applyAlignment="1" applyProtection="1">
      <alignment horizontal="center" vertical="center"/>
    </xf>
    <xf numFmtId="0" fontId="19" fillId="0" borderId="51" xfId="11" applyFont="1" applyFill="1" applyBorder="1" applyAlignment="1" applyProtection="1">
      <alignment horizontal="center" vertical="center"/>
    </xf>
    <xf numFmtId="10" fontId="11" fillId="0" borderId="61" xfId="11" applyNumberFormat="1" applyFont="1" applyFill="1" applyBorder="1" applyAlignment="1" applyProtection="1">
      <alignment horizontal="center"/>
    </xf>
    <xf numFmtId="0" fontId="11" fillId="0" borderId="32" xfId="11" applyFont="1" applyFill="1" applyBorder="1" applyAlignment="1" applyProtection="1">
      <alignment horizontal="center"/>
    </xf>
    <xf numFmtId="0" fontId="11" fillId="0" borderId="62" xfId="11" applyFont="1" applyFill="1" applyBorder="1" applyAlignment="1" applyProtection="1">
      <alignment horizontal="center"/>
    </xf>
    <xf numFmtId="0" fontId="11" fillId="0" borderId="17" xfId="11" applyFont="1" applyFill="1" applyBorder="1" applyAlignment="1" applyProtection="1">
      <alignment horizontal="center"/>
    </xf>
    <xf numFmtId="194" fontId="11" fillId="0" borderId="62" xfId="11" applyNumberFormat="1" applyFont="1" applyFill="1" applyBorder="1" applyAlignment="1" applyProtection="1">
      <alignment horizontal="center"/>
    </xf>
    <xf numFmtId="43" fontId="11" fillId="0" borderId="0" xfId="11" applyNumberFormat="1" applyFont="1" applyFill="1" applyAlignment="1" applyProtection="1">
      <alignment horizontal="left"/>
      <protection locked="0"/>
    </xf>
    <xf numFmtId="43" fontId="22" fillId="0" borderId="0" xfId="4" applyFont="1" applyFill="1" applyProtection="1">
      <protection locked="0"/>
    </xf>
    <xf numFmtId="0" fontId="11" fillId="0" borderId="17" xfId="11" applyFont="1" applyFill="1" applyBorder="1" applyAlignment="1" applyProtection="1">
      <alignment horizontal="center" vertical="center"/>
    </xf>
    <xf numFmtId="195" fontId="11" fillId="0" borderId="0" xfId="11" applyNumberFormat="1" applyFont="1" applyFill="1" applyAlignment="1" applyProtection="1">
      <alignment horizontal="left"/>
      <protection locked="0"/>
    </xf>
    <xf numFmtId="191" fontId="11" fillId="2" borderId="0" xfId="11" applyNumberFormat="1" applyFont="1" applyFill="1" applyAlignment="1" applyProtection="1">
      <alignment horizontal="left"/>
      <protection locked="0"/>
    </xf>
    <xf numFmtId="0" fontId="11" fillId="0" borderId="63" xfId="11" applyFont="1" applyFill="1" applyBorder="1" applyAlignment="1" applyProtection="1">
      <alignment horizontal="left" vertical="center"/>
    </xf>
    <xf numFmtId="43" fontId="18" fillId="0" borderId="54" xfId="11" applyNumberFormat="1" applyFont="1" applyFill="1" applyBorder="1" applyAlignment="1" applyProtection="1">
      <alignment horizontal="left" vertical="center"/>
    </xf>
    <xf numFmtId="0" fontId="18" fillId="0" borderId="61" xfId="11" applyFont="1" applyFill="1" applyBorder="1" applyAlignment="1" applyProtection="1">
      <alignment horizontal="left" vertical="center"/>
    </xf>
    <xf numFmtId="0" fontId="18" fillId="0" borderId="61" xfId="11" applyFont="1" applyFill="1" applyBorder="1" applyAlignment="1" applyProtection="1">
      <alignment horizontal="center" vertical="center"/>
    </xf>
    <xf numFmtId="0" fontId="18" fillId="0" borderId="61" xfId="11" applyFont="1" applyFill="1" applyBorder="1" applyAlignment="1" applyProtection="1"/>
    <xf numFmtId="0" fontId="11" fillId="0" borderId="64" xfId="11" applyFont="1" applyFill="1" applyBorder="1" applyAlignment="1" applyProtection="1">
      <alignment horizontal="center"/>
    </xf>
    <xf numFmtId="0" fontId="11" fillId="0" borderId="65" xfId="11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  <protection locked="0"/>
    </xf>
    <xf numFmtId="43" fontId="10" fillId="0" borderId="0" xfId="4" applyFont="1" applyFill="1" applyProtection="1">
      <protection locked="0"/>
    </xf>
    <xf numFmtId="43" fontId="11" fillId="0" borderId="0" xfId="11" applyNumberFormat="1" applyFont="1" applyFill="1" applyAlignment="1" applyProtection="1">
      <alignment horizontal="center"/>
      <protection locked="0"/>
    </xf>
    <xf numFmtId="43" fontId="11" fillId="0" borderId="32" xfId="4" applyFont="1" applyFill="1" applyBorder="1" applyAlignment="1" applyProtection="1">
      <alignment horizontal="center"/>
      <protection locked="0"/>
    </xf>
    <xf numFmtId="0" fontId="11" fillId="0" borderId="62" xfId="11" applyFont="1" applyFill="1" applyBorder="1" applyAlignment="1" applyProtection="1">
      <protection locked="0"/>
    </xf>
    <xf numFmtId="43" fontId="11" fillId="0" borderId="17" xfId="4" applyFont="1" applyFill="1" applyBorder="1" applyAlignment="1" applyProtection="1">
      <alignment horizontal="center"/>
      <protection locked="0"/>
    </xf>
    <xf numFmtId="191" fontId="11" fillId="0" borderId="62" xfId="4" applyNumberFormat="1" applyFont="1" applyFill="1" applyBorder="1" applyAlignment="1" applyProtection="1">
      <protection locked="0"/>
    </xf>
    <xf numFmtId="0" fontId="22" fillId="0" borderId="0" xfId="0" applyFont="1" applyFill="1" applyProtection="1">
      <protection locked="0"/>
    </xf>
    <xf numFmtId="194" fontId="11" fillId="0" borderId="0" xfId="11" applyNumberFormat="1" applyFont="1" applyFill="1" applyAlignment="1" applyProtection="1">
      <alignment horizontal="left"/>
      <protection locked="0"/>
    </xf>
    <xf numFmtId="43" fontId="11" fillId="0" borderId="17" xfId="4" applyFont="1" applyFill="1" applyBorder="1" applyAlignment="1" applyProtection="1">
      <alignment horizontal="center" vertical="center"/>
      <protection locked="0"/>
    </xf>
    <xf numFmtId="194" fontId="11" fillId="0" borderId="62" xfId="11" applyNumberFormat="1" applyFont="1" applyFill="1" applyBorder="1" applyAlignment="1" applyProtection="1">
      <protection locked="0"/>
    </xf>
    <xf numFmtId="0" fontId="11" fillId="0" borderId="0" xfId="11" applyFont="1" applyFill="1" applyBorder="1" applyAlignment="1" applyProtection="1">
      <alignment horizontal="right"/>
      <protection locked="0"/>
    </xf>
    <xf numFmtId="194" fontId="11" fillId="0" borderId="0" xfId="11" applyNumberFormat="1" applyFont="1" applyFill="1" applyBorder="1" applyAlignment="1" applyProtection="1">
      <alignment horizontal="right"/>
      <protection locked="0"/>
    </xf>
    <xf numFmtId="43" fontId="11" fillId="0" borderId="64" xfId="4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43" fontId="2" fillId="0" borderId="2" xfId="1" applyFont="1" applyFill="1" applyBorder="1" applyAlignment="1" applyProtection="1">
      <alignment horizontal="center"/>
      <protection locked="0"/>
    </xf>
    <xf numFmtId="187" fontId="1" fillId="0" borderId="0" xfId="0" applyNumberFormat="1" applyFont="1"/>
    <xf numFmtId="43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5" borderId="0" xfId="0" applyFill="1"/>
    <xf numFmtId="0" fontId="10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5" borderId="0" xfId="0" applyFont="1" applyFill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left"/>
      <protection locked="0"/>
    </xf>
    <xf numFmtId="0" fontId="2" fillId="0" borderId="47" xfId="0" applyFont="1" applyFill="1" applyBorder="1" applyAlignment="1" applyProtection="1">
      <alignment horizontal="center"/>
      <protection locked="0"/>
    </xf>
    <xf numFmtId="193" fontId="1" fillId="0" borderId="39" xfId="0" applyNumberFormat="1" applyFont="1" applyFill="1" applyBorder="1" applyAlignment="1" applyProtection="1">
      <alignment horizontal="center"/>
      <protection locked="0"/>
    </xf>
    <xf numFmtId="0" fontId="1" fillId="0" borderId="56" xfId="0" applyFont="1" applyFill="1" applyBorder="1" applyAlignment="1" applyProtection="1">
      <alignment horizontal="right"/>
      <protection locked="0"/>
    </xf>
    <xf numFmtId="0" fontId="2" fillId="0" borderId="56" xfId="0" applyFont="1" applyFill="1" applyBorder="1" applyAlignment="1" applyProtection="1">
      <alignment horizontal="center"/>
      <protection locked="0"/>
    </xf>
    <xf numFmtId="0" fontId="2" fillId="0" borderId="63" xfId="0" applyFont="1" applyFill="1" applyBorder="1" applyAlignment="1" applyProtection="1">
      <alignment horizontal="center"/>
      <protection locked="0"/>
    </xf>
    <xf numFmtId="188" fontId="2" fillId="0" borderId="47" xfId="1" applyNumberFormat="1" applyFont="1" applyFill="1" applyBorder="1" applyAlignment="1" applyProtection="1">
      <alignment horizontal="center"/>
      <protection locked="0"/>
    </xf>
    <xf numFmtId="43" fontId="2" fillId="0" borderId="47" xfId="1" applyFont="1" applyFill="1" applyBorder="1" applyProtection="1"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193" fontId="1" fillId="0" borderId="24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right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/>
      <protection locked="0"/>
    </xf>
    <xf numFmtId="188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45" xfId="0" applyFont="1" applyFill="1" applyBorder="1" applyAlignment="1" applyProtection="1">
      <alignment horizontal="center"/>
      <protection locked="0"/>
    </xf>
    <xf numFmtId="43" fontId="2" fillId="0" borderId="45" xfId="1" applyFont="1" applyFill="1" applyBorder="1" applyProtection="1">
      <protection locked="0"/>
    </xf>
    <xf numFmtId="189" fontId="1" fillId="0" borderId="0" xfId="0" applyNumberFormat="1" applyFont="1" applyFill="1" applyBorder="1" applyAlignment="1" applyProtection="1">
      <alignment horizontal="left"/>
    </xf>
    <xf numFmtId="4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187" fontId="1" fillId="0" borderId="36" xfId="1" applyNumberFormat="1" applyFont="1" applyFill="1" applyBorder="1" applyProtection="1">
      <protection locked="0"/>
    </xf>
    <xf numFmtId="43" fontId="2" fillId="0" borderId="45" xfId="0" applyNumberFormat="1" applyFont="1" applyFill="1" applyBorder="1"/>
    <xf numFmtId="43" fontId="2" fillId="0" borderId="45" xfId="1" applyFont="1" applyFill="1" applyBorder="1" applyAlignment="1" applyProtection="1">
      <alignment horizontal="center"/>
      <protection locked="0"/>
    </xf>
    <xf numFmtId="187" fontId="1" fillId="0" borderId="27" xfId="1" applyNumberFormat="1" applyFont="1" applyFill="1" applyBorder="1" applyProtection="1">
      <protection locked="0"/>
    </xf>
    <xf numFmtId="187" fontId="1" fillId="0" borderId="45" xfId="1" applyNumberFormat="1" applyFont="1" applyFill="1" applyBorder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2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Border="1"/>
    <xf numFmtId="0" fontId="1" fillId="0" borderId="0" xfId="0" applyFont="1" applyFill="1" applyAlignment="1"/>
    <xf numFmtId="0" fontId="1" fillId="0" borderId="1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93" fontId="1" fillId="0" borderId="18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right"/>
      <protection locked="0"/>
    </xf>
    <xf numFmtId="193" fontId="1" fillId="0" borderId="18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9" xfId="0" applyFont="1" applyFill="1" applyBorder="1" applyAlignment="1" applyProtection="1">
      <protection locked="0"/>
    </xf>
    <xf numFmtId="193" fontId="1" fillId="0" borderId="29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/>
    <xf numFmtId="10" fontId="1" fillId="0" borderId="1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1" fillId="0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/>
    </xf>
    <xf numFmtId="188" fontId="1" fillId="0" borderId="7" xfId="1" applyNumberFormat="1" applyFont="1" applyFill="1" applyBorder="1" applyAlignment="1">
      <alignment horizontal="center"/>
    </xf>
    <xf numFmtId="188" fontId="1" fillId="0" borderId="2" xfId="1" applyNumberFormat="1" applyFont="1" applyFill="1" applyBorder="1" applyAlignment="1">
      <alignment horizontal="right"/>
    </xf>
    <xf numFmtId="189" fontId="1" fillId="0" borderId="2" xfId="0" applyNumberFormat="1" applyFont="1" applyFill="1" applyBorder="1" applyAlignment="1"/>
    <xf numFmtId="188" fontId="1" fillId="0" borderId="0" xfId="1" applyNumberFormat="1" applyFont="1" applyFill="1" applyAlignment="1">
      <alignment horizontal="left"/>
    </xf>
    <xf numFmtId="188" fontId="1" fillId="0" borderId="0" xfId="1" applyNumberFormat="1" applyFont="1" applyFill="1" applyAlignment="1">
      <alignment horizontal="center"/>
    </xf>
    <xf numFmtId="189" fontId="1" fillId="0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19" xfId="0" applyFont="1" applyFill="1" applyBorder="1" applyAlignment="1"/>
    <xf numFmtId="188" fontId="10" fillId="0" borderId="0" xfId="1" applyNumberFormat="1" applyFont="1" applyBorder="1" applyAlignment="1"/>
    <xf numFmtId="188" fontId="1" fillId="0" borderId="0" xfId="1" applyNumberFormat="1" applyFont="1" applyFill="1" applyBorder="1" applyAlignment="1">
      <alignment horizontal="left" vertical="center"/>
    </xf>
    <xf numFmtId="188" fontId="29" fillId="0" borderId="0" xfId="1" applyNumberFormat="1" applyFont="1" applyBorder="1" applyAlignment="1"/>
    <xf numFmtId="0" fontId="1" fillId="0" borderId="0" xfId="0" applyFont="1" applyBorder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188" fontId="1" fillId="0" borderId="0" xfId="1" applyNumberFormat="1" applyFont="1" applyFill="1" applyProtection="1"/>
    <xf numFmtId="43" fontId="1" fillId="0" borderId="0" xfId="1" applyFont="1" applyFill="1" applyProtection="1"/>
    <xf numFmtId="43" fontId="1" fillId="0" borderId="0" xfId="1" applyFont="1" applyFill="1" applyAlignment="1" applyProtection="1">
      <alignment horizontal="center"/>
    </xf>
    <xf numFmtId="0" fontId="1" fillId="0" borderId="0" xfId="0" applyFo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188" fontId="1" fillId="0" borderId="0" xfId="1" applyNumberFormat="1" applyFont="1" applyFill="1" applyBorder="1" applyProtection="1"/>
    <xf numFmtId="0" fontId="1" fillId="0" borderId="0" xfId="0" applyFont="1" applyFill="1" applyBorder="1" applyProtection="1"/>
    <xf numFmtId="43" fontId="1" fillId="0" borderId="0" xfId="1" applyFont="1" applyFill="1" applyBorder="1" applyProtection="1"/>
    <xf numFmtId="43" fontId="2" fillId="0" borderId="9" xfId="1" applyFont="1" applyFill="1" applyBorder="1" applyAlignment="1" applyProtection="1">
      <alignment horizont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43" fontId="1" fillId="0" borderId="32" xfId="1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43" fontId="1" fillId="0" borderId="32" xfId="1" applyFont="1" applyFill="1" applyBorder="1" applyAlignment="1" applyProtection="1">
      <alignment horizontal="center"/>
    </xf>
    <xf numFmtId="0" fontId="1" fillId="0" borderId="18" xfId="1" applyNumberFormat="1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19" xfId="0" applyFont="1" applyFill="1" applyBorder="1" applyAlignment="1" applyProtection="1">
      <alignment horizontal="left" vertical="center"/>
    </xf>
    <xf numFmtId="43" fontId="1" fillId="0" borderId="17" xfId="1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43" fontId="1" fillId="0" borderId="17" xfId="1" applyFont="1" applyFill="1" applyBorder="1" applyAlignment="1" applyProtection="1">
      <alignment horizontal="center"/>
    </xf>
    <xf numFmtId="0" fontId="1" fillId="0" borderId="30" xfId="1" applyNumberFormat="1" applyFont="1" applyFill="1" applyBorder="1" applyAlignment="1" applyProtection="1">
      <alignment horizontal="center"/>
    </xf>
    <xf numFmtId="43" fontId="2" fillId="0" borderId="32" xfId="1" applyNumberFormat="1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43" fontId="2" fillId="0" borderId="32" xfId="1" applyFont="1" applyFill="1" applyBorder="1" applyAlignment="1" applyProtection="1">
      <alignment horizontal="center"/>
    </xf>
    <xf numFmtId="0" fontId="1" fillId="0" borderId="29" xfId="1" applyNumberFormat="1" applyFont="1" applyFill="1" applyBorder="1" applyAlignment="1" applyProtection="1">
      <alignment horizontal="center"/>
    </xf>
    <xf numFmtId="43" fontId="1" fillId="0" borderId="37" xfId="1" applyNumberFormat="1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43" fontId="1" fillId="0" borderId="37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12" applyFont="1" applyFill="1" applyBorder="1" applyProtection="1"/>
    <xf numFmtId="0" fontId="1" fillId="0" borderId="0" xfId="12" applyFont="1" applyFill="1" applyBorder="1" applyProtection="1"/>
    <xf numFmtId="197" fontId="2" fillId="0" borderId="0" xfId="1" applyNumberFormat="1" applyFont="1" applyFill="1" applyBorder="1" applyProtection="1"/>
    <xf numFmtId="49" fontId="2" fillId="0" borderId="0" xfId="12" applyNumberFormat="1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>
      <alignment horizontal="center"/>
    </xf>
    <xf numFmtId="187" fontId="2" fillId="0" borderId="0" xfId="1" applyNumberFormat="1" applyFont="1" applyFill="1" applyBorder="1" applyProtection="1"/>
    <xf numFmtId="43" fontId="2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43" fontId="1" fillId="0" borderId="1" xfId="1" applyFont="1" applyFill="1" applyBorder="1" applyAlignment="1" applyProtection="1">
      <alignment horizontal="center"/>
    </xf>
    <xf numFmtId="43" fontId="1" fillId="0" borderId="17" xfId="1" applyFont="1" applyFill="1" applyBorder="1" applyProtection="1"/>
    <xf numFmtId="43" fontId="2" fillId="0" borderId="1" xfId="1" applyFont="1" applyFill="1" applyBorder="1" applyAlignment="1" applyProtection="1">
      <alignment horizontal="center"/>
    </xf>
    <xf numFmtId="43" fontId="2" fillId="0" borderId="45" xfId="1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horizontal="center"/>
    </xf>
    <xf numFmtId="43" fontId="1" fillId="0" borderId="0" xfId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188" fontId="36" fillId="0" borderId="0" xfId="1" applyNumberFormat="1" applyFont="1" applyFill="1" applyBorder="1" applyAlignment="1">
      <alignment vertical="center"/>
    </xf>
    <xf numFmtId="43" fontId="36" fillId="0" borderId="0" xfId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/>
    <xf numFmtId="43" fontId="36" fillId="0" borderId="0" xfId="1" applyFont="1"/>
    <xf numFmtId="0" fontId="36" fillId="0" borderId="0" xfId="0" applyFont="1"/>
    <xf numFmtId="43" fontId="36" fillId="0" borderId="0" xfId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43" fontId="36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6" fillId="0" borderId="30" xfId="1" applyNumberFormat="1" applyFont="1" applyFill="1" applyBorder="1" applyAlignment="1" applyProtection="1">
      <alignment horizontal="center"/>
      <protection locked="0"/>
    </xf>
    <xf numFmtId="0" fontId="36" fillId="0" borderId="32" xfId="0" applyFont="1" applyFill="1" applyBorder="1" applyAlignment="1">
      <alignment horizontal="center" vertical="center"/>
    </xf>
    <xf numFmtId="43" fontId="36" fillId="0" borderId="32" xfId="1" applyNumberFormat="1" applyFont="1" applyFill="1" applyBorder="1" applyAlignment="1">
      <alignment horizontal="center" vertical="center"/>
    </xf>
    <xf numFmtId="43" fontId="36" fillId="0" borderId="32" xfId="1" applyFont="1" applyFill="1" applyBorder="1" applyAlignment="1">
      <alignment horizontal="center"/>
    </xf>
    <xf numFmtId="43" fontId="36" fillId="0" borderId="32" xfId="1" applyFont="1" applyFill="1" applyBorder="1" applyAlignment="1" applyProtection="1">
      <alignment horizontal="center"/>
      <protection locked="0"/>
    </xf>
    <xf numFmtId="43" fontId="36" fillId="0" borderId="32" xfId="1" applyFont="1" applyFill="1" applyBorder="1" applyProtection="1">
      <protection locked="0"/>
    </xf>
    <xf numFmtId="43" fontId="36" fillId="0" borderId="0" xfId="0" applyNumberFormat="1" applyFont="1"/>
    <xf numFmtId="0" fontId="36" fillId="0" borderId="30" xfId="0" applyNumberFormat="1" applyFont="1" applyFill="1" applyBorder="1" applyAlignment="1">
      <alignment horizontal="center" vertical="center"/>
    </xf>
    <xf numFmtId="43" fontId="36" fillId="5" borderId="32" xfId="1" applyNumberFormat="1" applyFont="1" applyFill="1" applyBorder="1" applyAlignment="1">
      <alignment horizontal="center" vertical="center"/>
    </xf>
    <xf numFmtId="43" fontId="37" fillId="0" borderId="32" xfId="1" applyFont="1" applyFill="1" applyBorder="1" applyAlignment="1">
      <alignment horizontal="center"/>
    </xf>
    <xf numFmtId="43" fontId="37" fillId="0" borderId="17" xfId="1" applyFont="1" applyFill="1" applyBorder="1" applyAlignment="1" applyProtection="1">
      <alignment horizontal="center"/>
      <protection locked="0"/>
    </xf>
    <xf numFmtId="43" fontId="37" fillId="0" borderId="1" xfId="1" applyFont="1" applyFill="1" applyBorder="1" applyAlignment="1">
      <alignment horizontal="center"/>
    </xf>
    <xf numFmtId="43" fontId="37" fillId="0" borderId="37" xfId="1" applyFont="1" applyFill="1" applyBorder="1" applyAlignment="1" applyProtection="1">
      <alignment horizontal="center"/>
      <protection locked="0"/>
    </xf>
    <xf numFmtId="43" fontId="37" fillId="0" borderId="17" xfId="1" applyFont="1" applyFill="1" applyBorder="1" applyProtection="1">
      <protection locked="0"/>
    </xf>
    <xf numFmtId="187" fontId="36" fillId="0" borderId="0" xfId="0" applyNumberFormat="1" applyFont="1"/>
    <xf numFmtId="187" fontId="37" fillId="0" borderId="0" xfId="0" applyNumberFormat="1" applyFont="1"/>
    <xf numFmtId="43" fontId="36" fillId="0" borderId="17" xfId="1" applyFont="1" applyFill="1" applyBorder="1" applyAlignment="1" applyProtection="1">
      <alignment horizontal="center"/>
      <protection locked="0"/>
    </xf>
    <xf numFmtId="191" fontId="36" fillId="0" borderId="1" xfId="1" applyNumberFormat="1" applyFont="1" applyFill="1" applyBorder="1" applyAlignment="1">
      <alignment horizontal="center"/>
    </xf>
    <xf numFmtId="43" fontId="36" fillId="0" borderId="37" xfId="1" applyFont="1" applyFill="1" applyBorder="1" applyAlignment="1" applyProtection="1">
      <alignment horizontal="center"/>
      <protection locked="0"/>
    </xf>
    <xf numFmtId="43" fontId="36" fillId="0" borderId="17" xfId="1" applyFont="1" applyFill="1" applyBorder="1" applyProtection="1">
      <protection locked="0"/>
    </xf>
    <xf numFmtId="0" fontId="36" fillId="0" borderId="17" xfId="0" applyFont="1" applyFill="1" applyBorder="1" applyAlignment="1">
      <alignment horizontal="center" vertical="center"/>
    </xf>
    <xf numFmtId="43" fontId="36" fillId="5" borderId="17" xfId="1" applyNumberFormat="1" applyFont="1" applyFill="1" applyBorder="1" applyAlignment="1">
      <alignment horizontal="center" vertical="center"/>
    </xf>
    <xf numFmtId="43" fontId="38" fillId="0" borderId="17" xfId="1" applyFont="1" applyFill="1" applyBorder="1" applyAlignment="1">
      <alignment horizontal="center"/>
    </xf>
    <xf numFmtId="0" fontId="36" fillId="5" borderId="30" xfId="0" applyNumberFormat="1" applyFont="1" applyFill="1" applyBorder="1" applyAlignment="1">
      <alignment horizontal="center" vertical="center"/>
    </xf>
    <xf numFmtId="0" fontId="36" fillId="0" borderId="18" xfId="1" applyNumberFormat="1" applyFont="1" applyFill="1" applyBorder="1" applyAlignment="1" applyProtection="1">
      <alignment horizontal="center"/>
      <protection locked="0"/>
    </xf>
    <xf numFmtId="0" fontId="36" fillId="5" borderId="17" xfId="0" applyFont="1" applyFill="1" applyBorder="1" applyAlignment="1">
      <alignment horizontal="center" vertical="center"/>
    </xf>
    <xf numFmtId="43" fontId="36" fillId="5" borderId="17" xfId="1" applyFont="1" applyFill="1" applyBorder="1" applyAlignment="1">
      <alignment horizontal="center"/>
    </xf>
    <xf numFmtId="43" fontId="36" fillId="5" borderId="17" xfId="1" applyFont="1" applyFill="1" applyBorder="1" applyAlignment="1" applyProtection="1">
      <alignment horizontal="center"/>
      <protection locked="0"/>
    </xf>
    <xf numFmtId="191" fontId="36" fillId="5" borderId="1" xfId="1" applyNumberFormat="1" applyFont="1" applyFill="1" applyBorder="1" applyAlignment="1">
      <alignment horizontal="center"/>
    </xf>
    <xf numFmtId="43" fontId="36" fillId="5" borderId="37" xfId="1" applyFont="1" applyFill="1" applyBorder="1" applyAlignment="1" applyProtection="1">
      <alignment horizontal="center"/>
      <protection locked="0"/>
    </xf>
    <xf numFmtId="43" fontId="36" fillId="5" borderId="17" xfId="1" applyFont="1" applyFill="1" applyBorder="1" applyProtection="1">
      <protection locked="0"/>
    </xf>
    <xf numFmtId="187" fontId="36" fillId="2" borderId="0" xfId="0" applyNumberFormat="1" applyFont="1" applyFill="1"/>
    <xf numFmtId="43" fontId="36" fillId="2" borderId="0" xfId="1" applyFont="1" applyFill="1"/>
    <xf numFmtId="187" fontId="37" fillId="2" borderId="0" xfId="0" applyNumberFormat="1" applyFont="1" applyFill="1"/>
    <xf numFmtId="0" fontId="36" fillId="2" borderId="0" xfId="0" applyFont="1" applyFill="1"/>
    <xf numFmtId="43" fontId="36" fillId="0" borderId="17" xfId="1" applyFont="1" applyFill="1" applyBorder="1" applyAlignment="1">
      <alignment horizontal="center"/>
    </xf>
    <xf numFmtId="43" fontId="37" fillId="0" borderId="17" xfId="1" applyFont="1" applyFill="1" applyBorder="1" applyAlignment="1">
      <alignment horizontal="center"/>
    </xf>
    <xf numFmtId="43" fontId="37" fillId="0" borderId="0" xfId="1" applyFont="1"/>
    <xf numFmtId="0" fontId="36" fillId="0" borderId="69" xfId="1" applyNumberFormat="1" applyFont="1" applyFill="1" applyBorder="1" applyAlignment="1" applyProtection="1">
      <alignment horizontal="center"/>
      <protection locked="0"/>
    </xf>
    <xf numFmtId="0" fontId="36" fillId="0" borderId="72" xfId="0" applyFont="1" applyFill="1" applyBorder="1" applyAlignment="1">
      <alignment horizontal="center" vertical="center"/>
    </xf>
    <xf numFmtId="43" fontId="36" fillId="0" borderId="72" xfId="1" applyNumberFormat="1" applyFont="1" applyFill="1" applyBorder="1" applyAlignment="1">
      <alignment horizontal="center" vertical="center"/>
    </xf>
    <xf numFmtId="43" fontId="36" fillId="0" borderId="72" xfId="1" applyFont="1" applyFill="1" applyBorder="1" applyAlignment="1">
      <alignment horizontal="center"/>
    </xf>
    <xf numFmtId="43" fontId="36" fillId="0" borderId="72" xfId="1" applyFont="1" applyFill="1" applyBorder="1" applyAlignment="1" applyProtection="1">
      <alignment horizontal="center"/>
      <protection locked="0"/>
    </xf>
    <xf numFmtId="43" fontId="36" fillId="0" borderId="70" xfId="1" applyFont="1" applyFill="1" applyBorder="1" applyAlignment="1" applyProtection="1">
      <alignment horizontal="center"/>
      <protection locked="0"/>
    </xf>
    <xf numFmtId="43" fontId="36" fillId="0" borderId="72" xfId="1" applyFont="1" applyFill="1" applyBorder="1" applyProtection="1">
      <protection locked="0"/>
    </xf>
    <xf numFmtId="0" fontId="36" fillId="0" borderId="0" xfId="1" applyNumberFormat="1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>
      <alignment horizontal="center" vertical="center"/>
    </xf>
    <xf numFmtId="43" fontId="36" fillId="0" borderId="0" xfId="1" applyNumberFormat="1" applyFont="1" applyFill="1" applyBorder="1" applyAlignment="1">
      <alignment horizontal="center" vertical="center"/>
    </xf>
    <xf numFmtId="43" fontId="36" fillId="0" borderId="0" xfId="1" applyFont="1" applyFill="1" applyBorder="1" applyAlignment="1">
      <alignment horizontal="center"/>
    </xf>
    <xf numFmtId="43" fontId="36" fillId="0" borderId="43" xfId="1" applyFont="1" applyFill="1" applyBorder="1" applyAlignment="1" applyProtection="1">
      <alignment horizontal="center"/>
      <protection locked="0"/>
    </xf>
    <xf numFmtId="43" fontId="36" fillId="0" borderId="0" xfId="1" applyFont="1" applyFill="1" applyBorder="1" applyAlignment="1" applyProtection="1">
      <alignment horizontal="center"/>
      <protection locked="0"/>
    </xf>
    <xf numFmtId="43" fontId="36" fillId="0" borderId="43" xfId="1" applyFont="1" applyFill="1" applyBorder="1" applyProtection="1">
      <protection locked="0"/>
    </xf>
    <xf numFmtId="43" fontId="39" fillId="0" borderId="0" xfId="2" applyNumberFormat="1" applyFont="1"/>
    <xf numFmtId="43" fontId="36" fillId="0" borderId="0" xfId="1" applyFont="1" applyFill="1" applyBorder="1" applyProtection="1">
      <protection locked="0"/>
    </xf>
    <xf numFmtId="191" fontId="36" fillId="0" borderId="43" xfId="1" applyNumberFormat="1" applyFont="1" applyFill="1" applyBorder="1" applyAlignment="1" applyProtection="1">
      <alignment horizontal="center"/>
      <protection locked="0"/>
    </xf>
    <xf numFmtId="0" fontId="36" fillId="0" borderId="0" xfId="0" applyFont="1" applyFill="1"/>
    <xf numFmtId="43" fontId="36" fillId="0" borderId="0" xfId="9" applyFont="1" applyFill="1" applyAlignment="1"/>
    <xf numFmtId="0" fontId="40" fillId="0" borderId="0" xfId="0" applyFont="1"/>
    <xf numFmtId="43" fontId="40" fillId="0" borderId="0" xfId="1" applyFont="1"/>
    <xf numFmtId="0" fontId="41" fillId="0" borderId="0" xfId="0" applyFont="1"/>
    <xf numFmtId="0" fontId="42" fillId="0" borderId="0" xfId="0" applyNumberFormat="1" applyFont="1" applyFill="1" applyBorder="1" applyAlignment="1">
      <alignment vertical="center"/>
    </xf>
    <xf numFmtId="0" fontId="42" fillId="0" borderId="30" xfId="0" applyNumberFormat="1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vertical="center"/>
    </xf>
    <xf numFmtId="43" fontId="42" fillId="5" borderId="32" xfId="1" applyNumberFormat="1" applyFont="1" applyFill="1" applyBorder="1" applyAlignment="1">
      <alignment horizontal="center" vertical="center"/>
    </xf>
    <xf numFmtId="43" fontId="42" fillId="0" borderId="0" xfId="1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Alignment="1">
      <alignment horizontal="left" vertical="center"/>
    </xf>
    <xf numFmtId="0" fontId="44" fillId="0" borderId="0" xfId="1" applyNumberFormat="1" applyFont="1" applyFill="1" applyBorder="1" applyAlignment="1" applyProtection="1">
      <alignment horizontal="right"/>
      <protection locked="0"/>
    </xf>
    <xf numFmtId="0" fontId="42" fillId="0" borderId="0" xfId="0" applyFont="1" applyFill="1" applyBorder="1" applyAlignment="1">
      <alignment horizontal="right"/>
    </xf>
    <xf numFmtId="0" fontId="45" fillId="0" borderId="0" xfId="0" applyFont="1"/>
    <xf numFmtId="0" fontId="42" fillId="0" borderId="1" xfId="0" applyFont="1" applyFill="1" applyBorder="1" applyAlignment="1">
      <alignment horizontal="right"/>
    </xf>
    <xf numFmtId="0" fontId="42" fillId="0" borderId="2" xfId="0" applyFont="1" applyFill="1" applyBorder="1" applyAlignment="1">
      <alignment horizontal="right"/>
    </xf>
    <xf numFmtId="0" fontId="42" fillId="0" borderId="2" xfId="0" applyFont="1" applyFill="1" applyBorder="1" applyAlignment="1">
      <alignment horizontal="left"/>
    </xf>
    <xf numFmtId="0" fontId="42" fillId="0" borderId="2" xfId="0" applyFont="1" applyFill="1" applyBorder="1" applyAlignment="1"/>
    <xf numFmtId="0" fontId="42" fillId="0" borderId="11" xfId="0" applyFont="1" applyFill="1" applyBorder="1"/>
    <xf numFmtId="0" fontId="42" fillId="0" borderId="11" xfId="0" applyFont="1" applyFill="1" applyBorder="1" applyAlignment="1">
      <alignment horizontal="left"/>
    </xf>
    <xf numFmtId="0" fontId="42" fillId="0" borderId="4" xfId="0" applyFont="1" applyFill="1" applyBorder="1" applyAlignment="1">
      <alignment horizontal="left"/>
    </xf>
    <xf numFmtId="0" fontId="42" fillId="0" borderId="28" xfId="0" applyFont="1" applyFill="1" applyBorder="1" applyAlignment="1">
      <alignment horizontal="center" vertical="center"/>
    </xf>
    <xf numFmtId="188" fontId="42" fillId="0" borderId="28" xfId="1" applyNumberFormat="1" applyFont="1" applyFill="1" applyBorder="1" applyAlignment="1">
      <alignment horizontal="center" vertical="center" wrapText="1"/>
    </xf>
    <xf numFmtId="188" fontId="42" fillId="0" borderId="25" xfId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/>
    <xf numFmtId="0" fontId="42" fillId="0" borderId="17" xfId="0" applyFont="1" applyFill="1" applyBorder="1" applyAlignment="1">
      <alignment horizontal="center"/>
    </xf>
    <xf numFmtId="0" fontId="42" fillId="0" borderId="17" xfId="0" applyFont="1" applyFill="1" applyBorder="1" applyAlignment="1"/>
    <xf numFmtId="188" fontId="42" fillId="0" borderId="31" xfId="1" applyNumberFormat="1" applyFont="1" applyFill="1" applyBorder="1"/>
    <xf numFmtId="0" fontId="42" fillId="0" borderId="17" xfId="0" applyFont="1" applyFill="1" applyBorder="1"/>
    <xf numFmtId="187" fontId="42" fillId="0" borderId="0" xfId="0" applyNumberFormat="1" applyFont="1"/>
    <xf numFmtId="194" fontId="45" fillId="0" borderId="0" xfId="0" applyNumberFormat="1" applyFont="1"/>
    <xf numFmtId="187" fontId="45" fillId="0" borderId="0" xfId="0" applyNumberFormat="1" applyFont="1"/>
    <xf numFmtId="43" fontId="45" fillId="0" borderId="0" xfId="0" applyNumberFormat="1" applyFont="1"/>
    <xf numFmtId="188" fontId="42" fillId="0" borderId="32" xfId="1" applyNumberFormat="1" applyFont="1" applyFill="1" applyBorder="1"/>
    <xf numFmtId="43" fontId="42" fillId="0" borderId="17" xfId="0" applyNumberFormat="1" applyFont="1" applyFill="1" applyBorder="1" applyAlignment="1"/>
    <xf numFmtId="9" fontId="42" fillId="0" borderId="17" xfId="0" applyNumberFormat="1" applyFont="1" applyFill="1" applyBorder="1" applyAlignment="1"/>
    <xf numFmtId="43" fontId="42" fillId="0" borderId="17" xfId="1" applyNumberFormat="1" applyFont="1" applyFill="1" applyBorder="1"/>
    <xf numFmtId="43" fontId="42" fillId="0" borderId="0" xfId="0" applyNumberFormat="1" applyFont="1"/>
    <xf numFmtId="43" fontId="42" fillId="0" borderId="32" xfId="1" applyNumberFormat="1" applyFont="1" applyFill="1" applyBorder="1"/>
    <xf numFmtId="43" fontId="45" fillId="0" borderId="0" xfId="1" applyFont="1"/>
    <xf numFmtId="188" fontId="42" fillId="0" borderId="17" xfId="1" applyNumberFormat="1" applyFont="1" applyFill="1" applyBorder="1"/>
    <xf numFmtId="0" fontId="42" fillId="0" borderId="20" xfId="0" applyFont="1" applyFill="1" applyBorder="1"/>
    <xf numFmtId="10" fontId="42" fillId="0" borderId="22" xfId="0" applyNumberFormat="1" applyFont="1" applyFill="1" applyBorder="1" applyAlignment="1">
      <alignment horizontal="center" vertical="center"/>
    </xf>
    <xf numFmtId="0" fontId="42" fillId="0" borderId="20" xfId="0" applyFont="1" applyFill="1" applyBorder="1" applyAlignment="1"/>
    <xf numFmtId="188" fontId="42" fillId="0" borderId="20" xfId="1" applyNumberFormat="1" applyFont="1" applyFill="1" applyBorder="1"/>
    <xf numFmtId="43" fontId="42" fillId="0" borderId="9" xfId="1" applyFont="1" applyFill="1" applyBorder="1"/>
    <xf numFmtId="0" fontId="42" fillId="0" borderId="25" xfId="0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/>
    <xf numFmtId="0" fontId="42" fillId="0" borderId="0" xfId="0" applyFont="1" applyFill="1" applyBorder="1" applyAlignment="1">
      <alignment horizontal="center"/>
    </xf>
    <xf numFmtId="188" fontId="42" fillId="0" borderId="0" xfId="1" applyNumberFormat="1" applyFont="1" applyFill="1" applyBorder="1" applyAlignment="1">
      <alignment horizontal="left"/>
    </xf>
    <xf numFmtId="0" fontId="42" fillId="0" borderId="0" xfId="0" applyFont="1"/>
    <xf numFmtId="0" fontId="47" fillId="0" borderId="0" xfId="0" applyFont="1"/>
    <xf numFmtId="0" fontId="42" fillId="0" borderId="18" xfId="0" applyFont="1" applyFill="1" applyBorder="1" applyAlignment="1"/>
    <xf numFmtId="187" fontId="42" fillId="0" borderId="73" xfId="0" applyNumberFormat="1" applyFont="1" applyBorder="1"/>
    <xf numFmtId="43" fontId="42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189" fontId="36" fillId="0" borderId="0" xfId="0" applyNumberFormat="1" applyFont="1" applyFill="1" applyBorder="1" applyAlignment="1">
      <alignment vertical="center"/>
    </xf>
    <xf numFmtId="0" fontId="36" fillId="0" borderId="13" xfId="0" applyFont="1" applyFill="1" applyBorder="1" applyAlignment="1">
      <alignment horizontal="center"/>
    </xf>
    <xf numFmtId="43" fontId="36" fillId="0" borderId="13" xfId="1" applyFont="1" applyFill="1" applyBorder="1"/>
    <xf numFmtId="191" fontId="36" fillId="0" borderId="23" xfId="1" applyNumberFormat="1" applyFont="1" applyFill="1" applyBorder="1" applyAlignment="1"/>
    <xf numFmtId="43" fontId="36" fillId="0" borderId="16" xfId="1" applyFont="1" applyFill="1" applyBorder="1"/>
    <xf numFmtId="0" fontId="36" fillId="0" borderId="17" xfId="0" applyFont="1" applyFill="1" applyBorder="1" applyAlignment="1">
      <alignment horizontal="center"/>
    </xf>
    <xf numFmtId="0" fontId="36" fillId="0" borderId="18" xfId="0" applyFont="1" applyFill="1" applyBorder="1" applyAlignment="1"/>
    <xf numFmtId="191" fontId="36" fillId="0" borderId="18" xfId="1" applyNumberFormat="1" applyFont="1" applyFill="1" applyBorder="1" applyAlignment="1"/>
    <xf numFmtId="43" fontId="36" fillId="0" borderId="17" xfId="1" applyFont="1" applyFill="1" applyBorder="1"/>
    <xf numFmtId="0" fontId="36" fillId="0" borderId="12" xfId="0" applyFont="1" applyFill="1" applyBorder="1" applyAlignment="1">
      <alignment horizontal="right"/>
    </xf>
    <xf numFmtId="0" fontId="36" fillId="0" borderId="2" xfId="0" applyFont="1" applyFill="1" applyBorder="1" applyAlignment="1">
      <alignment horizontal="left"/>
    </xf>
    <xf numFmtId="188" fontId="36" fillId="0" borderId="2" xfId="1" applyNumberFormat="1" applyFont="1" applyFill="1" applyBorder="1" applyAlignment="1">
      <alignment horizontal="right"/>
    </xf>
    <xf numFmtId="43" fontId="36" fillId="0" borderId="1" xfId="1" applyFont="1" applyFill="1" applyBorder="1" applyAlignment="1">
      <alignment horizontal="left"/>
    </xf>
    <xf numFmtId="0" fontId="36" fillId="0" borderId="2" xfId="0" applyFont="1" applyFill="1" applyBorder="1" applyAlignment="1">
      <alignment horizontal="center"/>
    </xf>
    <xf numFmtId="0" fontId="42" fillId="0" borderId="0" xfId="0" applyNumberFormat="1" applyFont="1" applyFill="1" applyBorder="1" applyAlignment="1">
      <alignment horizontal="left" vertical="center"/>
    </xf>
    <xf numFmtId="43" fontId="36" fillId="0" borderId="0" xfId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5" borderId="69" xfId="0" applyNumberFormat="1" applyFont="1" applyFill="1" applyBorder="1" applyAlignment="1">
      <alignment horizontal="center" vertical="center"/>
    </xf>
    <xf numFmtId="43" fontId="36" fillId="5" borderId="72" xfId="1" applyNumberFormat="1" applyFont="1" applyFill="1" applyBorder="1" applyAlignment="1">
      <alignment horizontal="center" vertical="center"/>
    </xf>
    <xf numFmtId="191" fontId="36" fillId="0" borderId="70" xfId="1" applyNumberFormat="1" applyFont="1" applyFill="1" applyBorder="1" applyAlignment="1">
      <alignment horizontal="center"/>
    </xf>
    <xf numFmtId="194" fontId="11" fillId="0" borderId="0" xfId="11" applyNumberFormat="1" applyFont="1" applyFill="1" applyBorder="1" applyAlignment="1" applyProtection="1">
      <alignment horizontal="center"/>
    </xf>
    <xf numFmtId="194" fontId="11" fillId="0" borderId="61" xfId="11" applyNumberFormat="1" applyFont="1" applyFill="1" applyBorder="1" applyAlignment="1" applyProtection="1">
      <alignment horizontal="center"/>
    </xf>
    <xf numFmtId="194" fontId="11" fillId="0" borderId="54" xfId="11" applyNumberFormat="1" applyFont="1" applyFill="1" applyBorder="1" applyAlignment="1" applyProtection="1">
      <alignment horizontal="center"/>
    </xf>
    <xf numFmtId="194" fontId="11" fillId="0" borderId="44" xfId="11" applyNumberFormat="1" applyFont="1" applyFill="1" applyBorder="1" applyAlignment="1" applyProtection="1">
      <alignment horizontal="center"/>
    </xf>
    <xf numFmtId="0" fontId="17" fillId="0" borderId="0" xfId="11" applyFont="1" applyFill="1" applyAlignment="1" applyProtection="1">
      <alignment horizontal="center"/>
      <protection locked="0"/>
    </xf>
    <xf numFmtId="0" fontId="11" fillId="0" borderId="52" xfId="11" applyFont="1" applyFill="1" applyBorder="1" applyAlignment="1" applyProtection="1">
      <alignment horizontal="center"/>
    </xf>
    <xf numFmtId="0" fontId="11" fillId="0" borderId="53" xfId="11" applyFont="1" applyFill="1" applyBorder="1" applyAlignment="1" applyProtection="1">
      <alignment horizontal="center"/>
    </xf>
    <xf numFmtId="0" fontId="11" fillId="0" borderId="55" xfId="11" applyFont="1" applyFill="1" applyBorder="1" applyAlignment="1" applyProtection="1">
      <alignment horizontal="center" vertical="top"/>
    </xf>
    <xf numFmtId="0" fontId="11" fillId="0" borderId="52" xfId="11" applyFont="1" applyFill="1" applyBorder="1" applyAlignment="1" applyProtection="1">
      <alignment horizontal="center" vertical="top"/>
    </xf>
    <xf numFmtId="0" fontId="11" fillId="0" borderId="53" xfId="11" applyFont="1" applyFill="1" applyBorder="1" applyAlignment="1" applyProtection="1">
      <alignment horizontal="center" vertical="top"/>
    </xf>
    <xf numFmtId="0" fontId="14" fillId="0" borderId="56" xfId="11" applyFont="1" applyFill="1" applyBorder="1" applyAlignment="1" applyProtection="1">
      <alignment horizontal="center" vertical="center"/>
    </xf>
    <xf numFmtId="0" fontId="16" fillId="0" borderId="0" xfId="11" applyFont="1" applyFill="1" applyBorder="1" applyAlignment="1" applyProtection="1">
      <alignment horizontal="center" vertical="center"/>
    </xf>
    <xf numFmtId="0" fontId="16" fillId="0" borderId="54" xfId="11" applyFont="1" applyFill="1" applyBorder="1" applyAlignment="1" applyProtection="1">
      <alignment horizontal="center" vertical="center"/>
    </xf>
    <xf numFmtId="0" fontId="11" fillId="0" borderId="63" xfId="11" applyFont="1" applyFill="1" applyBorder="1" applyAlignment="1" applyProtection="1">
      <alignment horizontal="center"/>
    </xf>
    <xf numFmtId="0" fontId="11" fillId="0" borderId="61" xfId="11" applyFont="1" applyFill="1" applyBorder="1" applyAlignment="1" applyProtection="1">
      <alignment horizontal="center"/>
    </xf>
    <xf numFmtId="0" fontId="11" fillId="0" borderId="44" xfId="11" applyFont="1" applyFill="1" applyBorder="1" applyAlignment="1" applyProtection="1">
      <alignment horizontal="center"/>
    </xf>
    <xf numFmtId="0" fontId="13" fillId="0" borderId="55" xfId="11" applyFont="1" applyFill="1" applyBorder="1" applyAlignment="1" applyProtection="1">
      <alignment horizontal="center" vertical="center"/>
    </xf>
    <xf numFmtId="0" fontId="13" fillId="0" borderId="56" xfId="11" applyFont="1" applyFill="1" applyBorder="1" applyAlignment="1" applyProtection="1">
      <alignment horizontal="center" vertical="center"/>
    </xf>
    <xf numFmtId="0" fontId="13" fillId="0" borderId="63" xfId="11" applyFont="1" applyFill="1" applyBorder="1" applyAlignment="1" applyProtection="1">
      <alignment horizontal="center" vertical="center"/>
    </xf>
    <xf numFmtId="0" fontId="13" fillId="0" borderId="53" xfId="11" applyFont="1" applyFill="1" applyBorder="1" applyAlignment="1" applyProtection="1">
      <alignment horizontal="center" vertical="center"/>
    </xf>
    <xf numFmtId="0" fontId="13" fillId="0" borderId="54" xfId="11" applyFont="1" applyFill="1" applyBorder="1" applyAlignment="1" applyProtection="1">
      <alignment horizontal="center" vertical="center"/>
    </xf>
    <xf numFmtId="0" fontId="13" fillId="0" borderId="44" xfId="11" applyFont="1" applyFill="1" applyBorder="1" applyAlignment="1" applyProtection="1">
      <alignment horizontal="center" vertical="center"/>
    </xf>
    <xf numFmtId="0" fontId="11" fillId="0" borderId="55" xfId="11" applyFont="1" applyFill="1" applyBorder="1" applyAlignment="1" applyProtection="1">
      <alignment horizontal="center" vertical="center"/>
    </xf>
    <xf numFmtId="0" fontId="11" fillId="0" borderId="56" xfId="11" applyFont="1" applyFill="1" applyBorder="1" applyAlignment="1" applyProtection="1">
      <alignment horizontal="center" vertical="center"/>
    </xf>
    <xf numFmtId="0" fontId="11" fillId="0" borderId="52" xfId="11" applyFont="1" applyFill="1" applyBorder="1" applyAlignment="1" applyProtection="1">
      <alignment horizontal="center" vertical="center"/>
    </xf>
    <xf numFmtId="0" fontId="11" fillId="0" borderId="0" xfId="11" applyFont="1" applyFill="1" applyBorder="1" applyAlignment="1" applyProtection="1">
      <alignment horizontal="center" vertical="center"/>
    </xf>
    <xf numFmtId="0" fontId="11" fillId="0" borderId="53" xfId="11" applyFont="1" applyFill="1" applyBorder="1" applyAlignment="1" applyProtection="1">
      <alignment horizontal="center" vertical="center"/>
    </xf>
    <xf numFmtId="0" fontId="11" fillId="0" borderId="54" xfId="11" applyFont="1" applyFill="1" applyBorder="1" applyAlignment="1" applyProtection="1">
      <alignment horizontal="center" vertical="center"/>
    </xf>
    <xf numFmtId="0" fontId="15" fillId="0" borderId="56" xfId="11" applyFont="1" applyFill="1" applyBorder="1" applyAlignment="1" applyProtection="1">
      <alignment horizontal="center" vertical="center"/>
    </xf>
    <xf numFmtId="0" fontId="11" fillId="0" borderId="54" xfId="11" applyFont="1" applyFill="1" applyBorder="1" applyAlignment="1" applyProtection="1">
      <alignment horizontal="left"/>
    </xf>
    <xf numFmtId="0" fontId="11" fillId="0" borderId="41" xfId="11" applyFont="1" applyFill="1" applyBorder="1" applyAlignment="1" applyProtection="1">
      <alignment horizontal="center"/>
    </xf>
    <xf numFmtId="43" fontId="12" fillId="2" borderId="56" xfId="11" applyNumberFormat="1" applyFont="1" applyFill="1" applyBorder="1" applyAlignment="1" applyProtection="1">
      <alignment horizontal="left"/>
    </xf>
    <xf numFmtId="0" fontId="23" fillId="2" borderId="56" xfId="0" applyFont="1" applyFill="1" applyBorder="1" applyAlignment="1" applyProtection="1">
      <alignment horizontal="left"/>
    </xf>
    <xf numFmtId="0" fontId="23" fillId="2" borderId="63" xfId="0" applyFont="1" applyFill="1" applyBorder="1" applyAlignment="1" applyProtection="1">
      <alignment horizontal="left"/>
    </xf>
    <xf numFmtId="43" fontId="11" fillId="0" borderId="0" xfId="11" applyNumberFormat="1" applyFont="1" applyFill="1" applyBorder="1" applyAlignment="1" applyProtection="1">
      <alignment horizontal="center"/>
    </xf>
    <xf numFmtId="0" fontId="11" fillId="0" borderId="0" xfId="11" applyFont="1" applyFill="1" applyBorder="1" applyAlignment="1" applyProtection="1">
      <alignment horizontal="center"/>
    </xf>
    <xf numFmtId="0" fontId="12" fillId="0" borderId="0" xfId="1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0" fontId="11" fillId="0" borderId="0" xfId="11" applyFont="1" applyFill="1" applyBorder="1" applyAlignment="1" applyProtection="1">
      <alignment horizontal="left"/>
    </xf>
    <xf numFmtId="0" fontId="21" fillId="0" borderId="59" xfId="11" applyFont="1" applyFill="1" applyBorder="1" applyAlignment="1" applyProtection="1">
      <alignment horizontal="center" vertical="center"/>
    </xf>
    <xf numFmtId="0" fontId="21" fillId="0" borderId="60" xfId="11" applyFont="1" applyFill="1" applyBorder="1" applyAlignment="1" applyProtection="1">
      <alignment horizontal="center" vertical="center"/>
    </xf>
    <xf numFmtId="0" fontId="13" fillId="0" borderId="48" xfId="11" applyFont="1" applyFill="1" applyBorder="1" applyAlignment="1" applyProtection="1">
      <alignment horizontal="center" vertical="center"/>
    </xf>
    <xf numFmtId="0" fontId="13" fillId="0" borderId="49" xfId="11" applyFont="1" applyFill="1" applyBorder="1" applyAlignment="1" applyProtection="1">
      <alignment horizontal="center" vertical="center"/>
    </xf>
    <xf numFmtId="0" fontId="13" fillId="0" borderId="50" xfId="11" applyFont="1" applyFill="1" applyBorder="1" applyAlignment="1" applyProtection="1">
      <alignment horizontal="center" vertical="center"/>
    </xf>
    <xf numFmtId="0" fontId="13" fillId="0" borderId="51" xfId="1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43" fontId="1" fillId="0" borderId="0" xfId="9" applyFont="1" applyFill="1" applyAlignment="1">
      <alignment horizontal="left"/>
    </xf>
    <xf numFmtId="188" fontId="2" fillId="0" borderId="5" xfId="1" applyNumberFormat="1" applyFont="1" applyFill="1" applyBorder="1" applyAlignment="1" applyProtection="1">
      <alignment horizontal="center" vertical="center"/>
    </xf>
    <xf numFmtId="188" fontId="2" fillId="0" borderId="9" xfId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43" fontId="2" fillId="0" borderId="28" xfId="1" applyFont="1" applyFill="1" applyBorder="1" applyAlignment="1" applyProtection="1">
      <alignment horizontal="center" vertical="center" wrapText="1"/>
    </xf>
    <xf numFmtId="43" fontId="2" fillId="0" borderId="25" xfId="1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36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19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>
      <alignment horizontal="left"/>
    </xf>
    <xf numFmtId="43" fontId="2" fillId="0" borderId="38" xfId="1" applyFont="1" applyFill="1" applyBorder="1" applyAlignment="1" applyProtection="1">
      <alignment horizontal="center"/>
    </xf>
    <xf numFmtId="43" fontId="2" fillId="0" borderId="46" xfId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189" fontId="1" fillId="0" borderId="0" xfId="0" applyNumberFormat="1" applyFont="1" applyFill="1" applyBorder="1" applyAlignment="1" applyProtection="1">
      <alignment horizontal="left"/>
    </xf>
    <xf numFmtId="0" fontId="2" fillId="0" borderId="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188" fontId="1" fillId="0" borderId="0" xfId="1" applyNumberFormat="1" applyFont="1" applyFill="1" applyBorder="1" applyAlignment="1">
      <alignment horizontal="left"/>
    </xf>
    <xf numFmtId="188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0" fontId="1" fillId="0" borderId="4" xfId="0" applyNumberFormat="1" applyFont="1" applyFill="1" applyBorder="1" applyAlignment="1">
      <alignment horizontal="center" vertical="center"/>
    </xf>
    <xf numFmtId="10" fontId="1" fillId="0" borderId="2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3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1" fillId="0" borderId="19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8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189" fontId="1" fillId="0" borderId="2" xfId="0" applyNumberFormat="1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43" fontId="2" fillId="0" borderId="24" xfId="1" applyFont="1" applyFill="1" applyBorder="1" applyAlignment="1">
      <alignment horizontal="center"/>
    </xf>
    <xf numFmtId="43" fontId="2" fillId="0" borderId="2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43" fontId="1" fillId="0" borderId="18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/>
    </xf>
    <xf numFmtId="43" fontId="1" fillId="0" borderId="19" xfId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43" fontId="1" fillId="0" borderId="21" xfId="1" applyFont="1" applyFill="1" applyBorder="1" applyAlignment="1">
      <alignment horizontal="center"/>
    </xf>
    <xf numFmtId="43" fontId="1" fillId="0" borderId="4" xfId="1" applyFont="1" applyFill="1" applyBorder="1" applyAlignment="1">
      <alignment horizontal="center"/>
    </xf>
    <xf numFmtId="43" fontId="1" fillId="0" borderId="22" xfId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88" fontId="2" fillId="0" borderId="6" xfId="1" applyNumberFormat="1" applyFont="1" applyFill="1" applyBorder="1" applyAlignment="1">
      <alignment horizontal="center" vertical="center" wrapText="1"/>
    </xf>
    <xf numFmtId="188" fontId="2" fillId="0" borderId="7" xfId="1" applyNumberFormat="1" applyFont="1" applyFill="1" applyBorder="1" applyAlignment="1">
      <alignment horizontal="center" vertical="center" wrapText="1"/>
    </xf>
    <xf numFmtId="188" fontId="2" fillId="0" borderId="8" xfId="1" applyNumberFormat="1" applyFont="1" applyFill="1" applyBorder="1" applyAlignment="1">
      <alignment horizontal="center" vertical="center" wrapText="1"/>
    </xf>
    <xf numFmtId="188" fontId="2" fillId="0" borderId="10" xfId="1" applyNumberFormat="1" applyFont="1" applyFill="1" applyBorder="1" applyAlignment="1">
      <alignment horizontal="center" vertical="center" wrapText="1"/>
    </xf>
    <xf numFmtId="188" fontId="2" fillId="0" borderId="11" xfId="1" applyNumberFormat="1" applyFont="1" applyFill="1" applyBorder="1" applyAlignment="1">
      <alignment horizontal="center" vertical="center" wrapText="1"/>
    </xf>
    <xf numFmtId="188" fontId="2" fillId="0" borderId="12" xfId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188" fontId="1" fillId="0" borderId="14" xfId="1" applyNumberFormat="1" applyFont="1" applyFill="1" applyBorder="1" applyAlignment="1">
      <alignment horizontal="center"/>
    </xf>
    <xf numFmtId="188" fontId="1" fillId="0" borderId="15" xfId="1" applyNumberFormat="1" applyFont="1" applyFill="1" applyBorder="1" applyAlignment="1">
      <alignment horizontal="center"/>
    </xf>
    <xf numFmtId="188" fontId="1" fillId="0" borderId="16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28" xfId="1" applyFont="1" applyFill="1" applyBorder="1" applyAlignment="1">
      <alignment horizontal="center" vertical="center" wrapText="1"/>
    </xf>
    <xf numFmtId="43" fontId="2" fillId="0" borderId="25" xfId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3" fontId="2" fillId="0" borderId="38" xfId="1" applyFont="1" applyFill="1" applyBorder="1" applyAlignment="1">
      <alignment horizontal="center"/>
    </xf>
    <xf numFmtId="43" fontId="2" fillId="0" borderId="46" xfId="1" applyFont="1" applyFill="1" applyBorder="1" applyAlignment="1">
      <alignment horizontal="center"/>
    </xf>
    <xf numFmtId="188" fontId="2" fillId="0" borderId="5" xfId="1" applyNumberFormat="1" applyFont="1" applyFill="1" applyBorder="1" applyAlignment="1">
      <alignment horizontal="center" vertical="center"/>
    </xf>
    <xf numFmtId="188" fontId="2" fillId="0" borderId="9" xfId="1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left"/>
      <protection locked="0"/>
    </xf>
    <xf numFmtId="192" fontId="2" fillId="0" borderId="18" xfId="1" applyNumberFormat="1" applyFont="1" applyFill="1" applyBorder="1" applyAlignment="1" applyProtection="1">
      <alignment horizontal="left"/>
      <protection locked="0"/>
    </xf>
    <xf numFmtId="192" fontId="2" fillId="0" borderId="2" xfId="1" applyNumberFormat="1" applyFont="1" applyFill="1" applyBorder="1" applyAlignment="1" applyProtection="1">
      <alignment horizontal="left"/>
      <protection locked="0"/>
    </xf>
    <xf numFmtId="192" fontId="2" fillId="0" borderId="19" xfId="1" applyNumberFormat="1" applyFont="1" applyFill="1" applyBorder="1" applyAlignment="1" applyProtection="1">
      <alignment horizontal="left"/>
      <protection locked="0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left"/>
    </xf>
    <xf numFmtId="189" fontId="1" fillId="0" borderId="0" xfId="0" applyNumberFormat="1" applyFont="1" applyFill="1" applyBorder="1" applyAlignment="1">
      <alignment horizontal="left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188" fontId="1" fillId="0" borderId="2" xfId="1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190" fontId="1" fillId="0" borderId="2" xfId="0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88" fontId="2" fillId="0" borderId="34" xfId="1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3" fontId="2" fillId="0" borderId="23" xfId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shrinkToFit="1"/>
      <protection locked="0"/>
    </xf>
    <xf numFmtId="0" fontId="1" fillId="0" borderId="19" xfId="0" applyFont="1" applyFill="1" applyBorder="1" applyAlignment="1" applyProtection="1">
      <alignment horizontal="left" shrinkToFit="1"/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36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left"/>
    </xf>
    <xf numFmtId="0" fontId="1" fillId="0" borderId="11" xfId="0" applyNumberFormat="1" applyFont="1" applyFill="1" applyBorder="1" applyAlignment="1">
      <alignment horizontal="left"/>
    </xf>
    <xf numFmtId="43" fontId="2" fillId="0" borderId="11" xfId="1" applyFont="1" applyFill="1" applyBorder="1" applyAlignment="1">
      <alignment horizontal="left"/>
    </xf>
    <xf numFmtId="189" fontId="1" fillId="0" borderId="11" xfId="0" applyNumberFormat="1" applyFont="1" applyFill="1" applyBorder="1" applyAlignment="1">
      <alignment horizontal="left"/>
    </xf>
    <xf numFmtId="43" fontId="2" fillId="0" borderId="35" xfId="1" applyFont="1" applyFill="1" applyBorder="1" applyAlignment="1">
      <alignment horizontal="center"/>
    </xf>
    <xf numFmtId="43" fontId="2" fillId="0" borderId="44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90" fontId="1" fillId="0" borderId="2" xfId="0" applyNumberFormat="1" applyFont="1" applyFill="1" applyBorder="1" applyAlignment="1">
      <alignment horizontal="left"/>
    </xf>
    <xf numFmtId="188" fontId="2" fillId="0" borderId="2" xfId="1" applyNumberFormat="1" applyFont="1" applyFill="1" applyBorder="1" applyAlignment="1">
      <alignment horizontal="right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3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6" fillId="0" borderId="0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left" vertical="center"/>
    </xf>
    <xf numFmtId="0" fontId="42" fillId="0" borderId="19" xfId="0" applyFont="1" applyFill="1" applyBorder="1" applyAlignment="1">
      <alignment horizontal="left" vertical="center"/>
    </xf>
    <xf numFmtId="0" fontId="36" fillId="0" borderId="69" xfId="0" applyFont="1" applyFill="1" applyBorder="1" applyAlignment="1">
      <alignment horizontal="left" vertical="center"/>
    </xf>
    <xf numFmtId="0" fontId="36" fillId="0" borderId="70" xfId="0" applyFont="1" applyFill="1" applyBorder="1" applyAlignment="1">
      <alignment horizontal="left" vertical="center"/>
    </xf>
    <xf numFmtId="0" fontId="36" fillId="0" borderId="71" xfId="0" applyFont="1" applyFill="1" applyBorder="1" applyAlignment="1">
      <alignment horizontal="left" vertical="center"/>
    </xf>
    <xf numFmtId="0" fontId="42" fillId="0" borderId="18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19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36" fillId="5" borderId="18" xfId="0" applyFont="1" applyFill="1" applyBorder="1" applyAlignment="1">
      <alignment horizontal="left" vertical="center"/>
    </xf>
    <xf numFmtId="0" fontId="36" fillId="5" borderId="2" xfId="0" applyFont="1" applyFill="1" applyBorder="1" applyAlignment="1">
      <alignment horizontal="left" vertical="center"/>
    </xf>
    <xf numFmtId="0" fontId="36" fillId="5" borderId="19" xfId="0" applyFont="1" applyFill="1" applyBorder="1" applyAlignment="1">
      <alignment horizontal="left" vertical="center"/>
    </xf>
    <xf numFmtId="0" fontId="36" fillId="5" borderId="18" xfId="0" applyFont="1" applyFill="1" applyBorder="1" applyAlignment="1">
      <alignment horizontal="left" vertical="center" wrapText="1"/>
    </xf>
    <xf numFmtId="0" fontId="36" fillId="5" borderId="2" xfId="0" applyFont="1" applyFill="1" applyBorder="1" applyAlignment="1">
      <alignment horizontal="left" vertical="center" wrapText="1"/>
    </xf>
    <xf numFmtId="0" fontId="36" fillId="5" borderId="19" xfId="0" applyFont="1" applyFill="1" applyBorder="1" applyAlignment="1">
      <alignment horizontal="left" vertical="center" wrapText="1"/>
    </xf>
    <xf numFmtId="43" fontId="42" fillId="0" borderId="43" xfId="1" applyFont="1" applyFill="1" applyBorder="1" applyAlignment="1">
      <alignment horizontal="center" vertical="center"/>
    </xf>
    <xf numFmtId="43" fontId="42" fillId="0" borderId="47" xfId="1" applyFont="1" applyFill="1" applyBorder="1" applyAlignment="1">
      <alignment horizontal="center" vertical="center" wrapText="1"/>
    </xf>
    <xf numFmtId="43" fontId="42" fillId="0" borderId="34" xfId="1" applyFont="1" applyFill="1" applyBorder="1" applyAlignment="1">
      <alignment horizontal="center" vertical="center" wrapText="1"/>
    </xf>
    <xf numFmtId="0" fontId="36" fillId="0" borderId="66" xfId="0" applyFont="1" applyFill="1" applyBorder="1" applyAlignment="1">
      <alignment horizontal="left" vertical="center"/>
    </xf>
    <xf numFmtId="0" fontId="36" fillId="0" borderId="67" xfId="0" applyFont="1" applyFill="1" applyBorder="1" applyAlignment="1">
      <alignment horizontal="left" vertical="center"/>
    </xf>
    <xf numFmtId="0" fontId="36" fillId="0" borderId="68" xfId="0" applyFont="1" applyFill="1" applyBorder="1" applyAlignment="1">
      <alignment horizontal="left" vertical="center"/>
    </xf>
    <xf numFmtId="43" fontId="42" fillId="0" borderId="47" xfId="1" applyFont="1" applyFill="1" applyBorder="1" applyAlignment="1">
      <alignment horizontal="center" vertical="center"/>
    </xf>
    <xf numFmtId="43" fontId="42" fillId="0" borderId="34" xfId="1" applyFont="1" applyFill="1" applyBorder="1" applyAlignment="1">
      <alignment horizontal="center" vertical="center"/>
    </xf>
    <xf numFmtId="0" fontId="42" fillId="0" borderId="47" xfId="0" applyFont="1" applyFill="1" applyBorder="1" applyAlignment="1">
      <alignment horizontal="center" vertical="center" shrinkToFit="1"/>
    </xf>
    <xf numFmtId="0" fontId="42" fillId="0" borderId="34" xfId="0" applyFont="1" applyFill="1" applyBorder="1" applyAlignment="1">
      <alignment horizontal="center" vertical="center" shrinkToFit="1"/>
    </xf>
    <xf numFmtId="0" fontId="42" fillId="0" borderId="39" xfId="0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54" xfId="0" applyFont="1" applyFill="1" applyBorder="1" applyAlignment="1">
      <alignment horizontal="center" vertical="center"/>
    </xf>
    <xf numFmtId="0" fontId="42" fillId="0" borderId="43" xfId="0" applyFont="1" applyFill="1" applyBorder="1" applyAlignment="1">
      <alignment horizontal="center" vertical="center"/>
    </xf>
    <xf numFmtId="188" fontId="42" fillId="0" borderId="43" xfId="1" applyNumberFormat="1" applyFont="1" applyFill="1" applyBorder="1" applyAlignment="1">
      <alignment horizontal="center" vertical="center"/>
    </xf>
    <xf numFmtId="43" fontId="42" fillId="0" borderId="43" xfId="1" applyFont="1" applyFill="1" applyBorder="1" applyAlignment="1">
      <alignment horizontal="center" vertical="center" wrapText="1"/>
    </xf>
    <xf numFmtId="0" fontId="42" fillId="0" borderId="0" xfId="0" applyNumberFormat="1" applyFont="1" applyFill="1" applyBorder="1" applyAlignment="1">
      <alignment horizontal="left" vertical="center"/>
    </xf>
    <xf numFmtId="0" fontId="36" fillId="0" borderId="0" xfId="0" applyNumberFormat="1" applyFont="1" applyFill="1" applyBorder="1" applyAlignment="1">
      <alignment horizontal="left" vertical="center" shrinkToFit="1"/>
    </xf>
    <xf numFmtId="189" fontId="36" fillId="0" borderId="0" xfId="0" applyNumberFormat="1" applyFont="1" applyFill="1" applyBorder="1" applyAlignment="1">
      <alignment horizontal="left" vertical="center"/>
    </xf>
    <xf numFmtId="196" fontId="36" fillId="0" borderId="0" xfId="0" applyNumberFormat="1" applyFont="1" applyFill="1" applyBorder="1" applyAlignment="1">
      <alignment horizontal="left" vertical="center"/>
    </xf>
    <xf numFmtId="0" fontId="42" fillId="0" borderId="0" xfId="0" applyFont="1" applyFill="1" applyAlignment="1">
      <alignment horizontal="center"/>
    </xf>
    <xf numFmtId="0" fontId="36" fillId="0" borderId="0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center"/>
    </xf>
    <xf numFmtId="188" fontId="42" fillId="0" borderId="0" xfId="1" applyNumberFormat="1" applyFont="1" applyFill="1" applyBorder="1" applyAlignment="1">
      <alignment horizontal="left"/>
    </xf>
    <xf numFmtId="0" fontId="46" fillId="0" borderId="18" xfId="0" applyFont="1" applyFill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0" fontId="36" fillId="0" borderId="29" xfId="0" applyFont="1" applyFill="1" applyBorder="1" applyAlignment="1">
      <alignment horizontal="left"/>
    </xf>
    <xf numFmtId="0" fontId="36" fillId="0" borderId="3" xfId="0" applyFont="1" applyFill="1" applyBorder="1" applyAlignment="1">
      <alignment horizontal="left"/>
    </xf>
    <xf numFmtId="0" fontId="48" fillId="0" borderId="2" xfId="0" applyFont="1" applyFill="1" applyBorder="1" applyAlignment="1">
      <alignment horizontal="left"/>
    </xf>
    <xf numFmtId="0" fontId="48" fillId="0" borderId="19" xfId="0" applyFont="1" applyFill="1" applyBorder="1" applyAlignment="1">
      <alignment horizontal="left"/>
    </xf>
    <xf numFmtId="0" fontId="42" fillId="0" borderId="21" xfId="0" applyFont="1" applyFill="1" applyBorder="1" applyAlignment="1">
      <alignment horizontal="left" vertical="center"/>
    </xf>
    <xf numFmtId="0" fontId="42" fillId="0" borderId="4" xfId="0" applyFont="1" applyFill="1" applyBorder="1" applyAlignment="1">
      <alignment horizontal="left" vertical="center"/>
    </xf>
    <xf numFmtId="0" fontId="42" fillId="2" borderId="10" xfId="0" applyFont="1" applyFill="1" applyBorder="1" applyAlignment="1">
      <alignment horizontal="center"/>
    </xf>
    <xf numFmtId="0" fontId="42" fillId="2" borderId="11" xfId="0" applyFont="1" applyFill="1" applyBorder="1" applyAlignment="1">
      <alignment horizontal="center"/>
    </xf>
    <xf numFmtId="0" fontId="42" fillId="0" borderId="7" xfId="0" applyFont="1" applyFill="1" applyBorder="1" applyAlignment="1">
      <alignment horizontal="center"/>
    </xf>
    <xf numFmtId="190" fontId="36" fillId="0" borderId="2" xfId="0" applyNumberFormat="1" applyFont="1" applyFill="1" applyBorder="1" applyAlignment="1">
      <alignment horizontal="left"/>
    </xf>
    <xf numFmtId="189" fontId="36" fillId="0" borderId="2" xfId="0" applyNumberFormat="1" applyFont="1" applyFill="1" applyBorder="1" applyAlignment="1">
      <alignment horizontal="left"/>
    </xf>
    <xf numFmtId="0" fontId="42" fillId="0" borderId="28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 wrapText="1"/>
    </xf>
    <xf numFmtId="189" fontId="36" fillId="0" borderId="2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/>
    </xf>
    <xf numFmtId="188" fontId="36" fillId="0" borderId="2" xfId="1" applyNumberFormat="1" applyFont="1" applyFill="1" applyBorder="1" applyAlignment="1">
      <alignment horizontal="left"/>
    </xf>
    <xf numFmtId="0" fontId="42" fillId="0" borderId="2" xfId="0" applyFont="1" applyFill="1" applyBorder="1" applyAlignment="1">
      <alignment horizontal="left"/>
    </xf>
    <xf numFmtId="43" fontId="36" fillId="5" borderId="0" xfId="1" applyNumberFormat="1" applyFont="1" applyFill="1" applyBorder="1" applyAlignment="1">
      <alignment horizontal="center" vertical="center"/>
    </xf>
  </cellXfs>
  <cellStyles count="13">
    <cellStyle name="Comma 2" xfId="3"/>
    <cellStyle name="Comma 3" xfId="4"/>
    <cellStyle name="Explanatory Text" xfId="5"/>
    <cellStyle name="Hyperlink" xfId="2" builtinId="8"/>
    <cellStyle name="Hyperlink 2" xfId="6"/>
    <cellStyle name="Normal 2" xfId="7"/>
    <cellStyle name="Percent 2" xfId="8"/>
    <cellStyle name="เครื่องหมายจุลภาค" xfId="1" builtinId="3"/>
    <cellStyle name="เครื่องหมายจุลภาค 2 2" xfId="9"/>
    <cellStyle name="ปกติ" xfId="0" builtinId="0"/>
    <cellStyle name="ปกติ 2" xfId="10"/>
    <cellStyle name="ปกติ_ตัวอย่างการคำนวณ FACTOR F" xfId="11"/>
    <cellStyle name="ปกติ_ปร.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19</xdr:row>
      <xdr:rowOff>1905</xdr:rowOff>
    </xdr:from>
    <xdr:to>
      <xdr:col>2</xdr:col>
      <xdr:colOff>100</xdr:colOff>
      <xdr:row>21</xdr:row>
      <xdr:rowOff>38178</xdr:rowOff>
    </xdr:to>
    <xdr:sp macro="" textlink="">
      <xdr:nvSpPr>
        <xdr:cNvPr id="2" name="วงเล็บปีกกาซ้าย 1"/>
        <xdr:cNvSpPr/>
      </xdr:nvSpPr>
      <xdr:spPr>
        <a:xfrm>
          <a:off x="760095" y="5519420"/>
          <a:ext cx="125730" cy="6457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19</xdr:row>
      <xdr:rowOff>13335</xdr:rowOff>
    </xdr:from>
    <xdr:to>
      <xdr:col>9</xdr:col>
      <xdr:colOff>142875</xdr:colOff>
      <xdr:row>21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5095875" y="5530850"/>
          <a:ext cx="85725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1;&#3619;&#3632;&#3617;&#3634;&#3603;&#3619;&#3634;&#3588;&#3634;\&#3650;&#3611;&#3619;&#3649;&#3585;&#3619;&#3617;&#3588;&#3635;&#3609;&#3623;&#3603;&#3627;&#3634;&#3588;&#3656;&#3634;%20Factor%20F\Factor%20F_1.3074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F"/>
      <sheetName val="Sheet1"/>
    </sheetNames>
    <sheetDataSet>
      <sheetData sheetId="0"/>
      <sheetData sheetId="1">
        <row r="6">
          <cell r="H6">
            <v>1.3073999999999999</v>
          </cell>
        </row>
        <row r="7">
          <cell r="H7">
            <v>1.3049999999999999</v>
          </cell>
        </row>
        <row r="8">
          <cell r="H8">
            <v>1.3035000000000001</v>
          </cell>
        </row>
        <row r="9">
          <cell r="H9">
            <v>1.3003</v>
          </cell>
        </row>
        <row r="10">
          <cell r="H10">
            <v>1.2943</v>
          </cell>
        </row>
        <row r="11">
          <cell r="H11">
            <v>1.2594000000000001</v>
          </cell>
        </row>
        <row r="12">
          <cell r="H12">
            <v>1.2518</v>
          </cell>
        </row>
        <row r="13">
          <cell r="H13">
            <v>1.2248000000000001</v>
          </cell>
        </row>
        <row r="14">
          <cell r="H14">
            <v>1.2163999999999999</v>
          </cell>
        </row>
        <row r="15">
          <cell r="H15">
            <v>1.2161</v>
          </cell>
        </row>
        <row r="16">
          <cell r="H16">
            <v>1.2159</v>
          </cell>
        </row>
        <row r="17">
          <cell r="H17">
            <v>1.2060999999999999</v>
          </cell>
        </row>
        <row r="18">
          <cell r="H18">
            <v>1.2050000000000001</v>
          </cell>
        </row>
        <row r="19">
          <cell r="H19">
            <v>1.2050000000000001</v>
          </cell>
        </row>
        <row r="20">
          <cell r="H20">
            <v>1.2049000000000001</v>
          </cell>
        </row>
        <row r="21">
          <cell r="H21">
            <v>1.2049000000000001</v>
          </cell>
        </row>
        <row r="22">
          <cell r="H22">
            <v>1.2022999999999999</v>
          </cell>
        </row>
        <row r="23">
          <cell r="H23">
            <v>1.2022999999999999</v>
          </cell>
        </row>
        <row r="24">
          <cell r="H24">
            <v>1.2013</v>
          </cell>
        </row>
        <row r="25">
          <cell r="H25">
            <v>1.1951000000000001</v>
          </cell>
        </row>
        <row r="26">
          <cell r="H26">
            <v>1.1866000000000001</v>
          </cell>
        </row>
        <row r="27">
          <cell r="H27">
            <v>1.1858</v>
          </cell>
        </row>
        <row r="28">
          <cell r="H28">
            <v>1.1853</v>
          </cell>
        </row>
        <row r="29">
          <cell r="H29">
            <v>1.1788000000000001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topLeftCell="A8" zoomScale="80" zoomScaleNormal="80" workbookViewId="0">
      <selection activeCell="H15" sqref="H15:J15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>
        <f>VLOOKUP(H14,U4:V28,1)</f>
        <v>0</v>
      </c>
      <c r="Q8" s="149" t="s">
        <v>12</v>
      </c>
      <c r="R8" s="211">
        <f>VLOOKUP(H15,U4:V28,2)</f>
        <v>1.3073999999999999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>
        <f>VLOOKUP(P8,X4:Y28,2)</f>
        <v>500000</v>
      </c>
      <c r="Q9" s="149" t="s">
        <v>15</v>
      </c>
      <c r="R9" s="148">
        <f>VLOOKUP(H16,U4:V28,2)</f>
        <v>1.3073999999999999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>
        <f>'ปร.4 หน้าเดียว'!L26</f>
        <v>103000.48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>
        <f>VLOOKUP(H14,U4:V28,1)</f>
        <v>0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>
        <f>VLOOKUP(H14,X4:Y28,2)</f>
        <v>500000</v>
      </c>
      <c r="I16" s="523"/>
      <c r="J16" s="502"/>
      <c r="K16" s="189">
        <v>60</v>
      </c>
      <c r="L16" s="188">
        <f t="shared" si="0"/>
        <v>1.2060999999999999</v>
      </c>
      <c r="N16" s="149"/>
      <c r="P16" s="194">
        <f>+((C20-E20)*(G20-I20))/(E21-G21)</f>
        <v>0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>
        <f>VLOOKUP(H14,U4:V28,2)</f>
        <v>1.3073999999999999</v>
      </c>
      <c r="I17" s="488"/>
      <c r="J17" s="489"/>
      <c r="K17" s="189">
        <v>70</v>
      </c>
      <c r="L17" s="190">
        <f t="shared" si="0"/>
        <v>1.2050000000000001</v>
      </c>
      <c r="N17" s="149"/>
      <c r="P17" s="195">
        <f>+A20-P16</f>
        <v>1.3073999999999999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>
        <f>VLOOKUP(H16,U4:V28,2)</f>
        <v>1.3073999999999999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>
        <f>R8</f>
        <v>1.3073999999999999</v>
      </c>
      <c r="B20" s="164" t="s">
        <v>30</v>
      </c>
      <c r="C20" s="165">
        <f>R8</f>
        <v>1.3073999999999999</v>
      </c>
      <c r="D20" s="166" t="s">
        <v>31</v>
      </c>
      <c r="E20" s="167">
        <f>R9</f>
        <v>1.3073999999999999</v>
      </c>
      <c r="F20" s="168" t="s">
        <v>32</v>
      </c>
      <c r="G20" s="168">
        <f>H14</f>
        <v>103000.48</v>
      </c>
      <c r="H20" s="168" t="s">
        <v>31</v>
      </c>
      <c r="I20" s="197">
        <f>P8</f>
        <v>0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>
        <f>P9</f>
        <v>500000</v>
      </c>
      <c r="F21" s="169" t="s">
        <v>31</v>
      </c>
      <c r="G21" s="170">
        <f>P8</f>
        <v>0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>
        <f>H14</f>
        <v>103000.48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>
        <f>P17</f>
        <v>1.3073999999999999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>
        <f>G23*ROUND(G24,4)</f>
        <v>134662.827552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4"/>
  <sheetViews>
    <sheetView topLeftCell="A4" workbookViewId="0">
      <selection activeCell="H11" sqref="B11:J11"/>
    </sheetView>
  </sheetViews>
  <sheetFormatPr defaultColWidth="9" defaultRowHeight="18"/>
  <cols>
    <col min="1" max="1" width="7.28515625" style="69" customWidth="1"/>
    <col min="2" max="2" width="5.5703125" style="69" customWidth="1"/>
    <col min="3" max="3" width="5.85546875" style="69" customWidth="1"/>
    <col min="4" max="4" width="7.140625" style="69" customWidth="1"/>
    <col min="5" max="5" width="5.5703125" style="69" customWidth="1"/>
    <col min="6" max="6" width="1.5703125" style="69" customWidth="1"/>
    <col min="7" max="7" width="3.7109375" style="69" customWidth="1"/>
    <col min="8" max="8" width="3.5703125" style="69" customWidth="1"/>
    <col min="9" max="9" width="17.7109375" style="69" customWidth="1"/>
    <col min="10" max="10" width="9.140625" style="69" customWidth="1"/>
    <col min="11" max="11" width="13.5703125" style="69" customWidth="1"/>
    <col min="12" max="12" width="13.28515625" style="69" customWidth="1"/>
  </cols>
  <sheetData>
    <row r="1" spans="1:12" ht="21.75">
      <c r="A1" s="612" t="s">
        <v>65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47" t="s">
        <v>66</v>
      </c>
    </row>
    <row r="2" spans="1:12" ht="21.75">
      <c r="A2" s="34" t="s">
        <v>67</v>
      </c>
      <c r="B2" s="613" t="s">
        <v>68</v>
      </c>
      <c r="C2" s="613"/>
      <c r="D2" s="613"/>
      <c r="E2" s="614" t="str">
        <f>+ปร.4สามหน้า!E2</f>
        <v>จัดทำห้องปฏิบัติการวิจัยมาตรฐานความปลอดภัยด้านนิวเคลียร์และรังสี</v>
      </c>
      <c r="F2" s="614"/>
      <c r="G2" s="614"/>
      <c r="H2" s="614"/>
      <c r="I2" s="614"/>
      <c r="J2" s="614"/>
      <c r="K2" s="614"/>
      <c r="L2" s="614"/>
    </row>
    <row r="3" spans="1:12" ht="21.75">
      <c r="A3" s="35" t="s">
        <v>67</v>
      </c>
      <c r="B3" s="3" t="s">
        <v>45</v>
      </c>
      <c r="C3" s="3"/>
      <c r="D3" s="3"/>
      <c r="E3" s="4" t="str">
        <f>+ปร.4สามหน้า!D3</f>
        <v>สำนักงานปรมาณูเพื่อสันติ  กรุงเทพฯ</v>
      </c>
      <c r="F3" s="4"/>
      <c r="G3" s="4"/>
      <c r="H3" s="4"/>
      <c r="I3" s="4"/>
      <c r="J3" s="278"/>
      <c r="K3" s="683"/>
      <c r="L3" s="683"/>
    </row>
    <row r="4" spans="1:12" ht="21.75">
      <c r="A4" s="35" t="s">
        <v>67</v>
      </c>
      <c r="B4" s="36" t="s">
        <v>69</v>
      </c>
      <c r="C4" s="36"/>
      <c r="D4" s="36"/>
      <c r="E4" s="220">
        <f>+ปร.4สามหน้า!J3</f>
        <v>0</v>
      </c>
      <c r="F4" s="4"/>
      <c r="G4" s="4"/>
      <c r="H4" s="4"/>
      <c r="I4" s="4"/>
      <c r="J4" s="4"/>
      <c r="K4" s="4"/>
      <c r="L4" s="4"/>
    </row>
    <row r="5" spans="1:12" ht="21.75">
      <c r="A5" s="35" t="s">
        <v>67</v>
      </c>
      <c r="B5" s="605" t="s">
        <v>70</v>
      </c>
      <c r="C5" s="605"/>
      <c r="D5" s="605"/>
      <c r="E5" s="605"/>
      <c r="F5" s="605"/>
      <c r="G5" s="605"/>
      <c r="H5" s="605"/>
      <c r="I5" s="50" t="s">
        <v>52</v>
      </c>
      <c r="J5" s="13">
        <v>3</v>
      </c>
      <c r="K5" s="603" t="s">
        <v>71</v>
      </c>
      <c r="L5" s="603"/>
    </row>
    <row r="6" spans="1:12" ht="21.75">
      <c r="A6" s="35" t="s">
        <v>67</v>
      </c>
      <c r="B6" s="3" t="s">
        <v>49</v>
      </c>
      <c r="C6" s="4"/>
      <c r="D6" s="4"/>
      <c r="E6" s="688">
        <f>+ปร.4สามหน้า!K4</f>
        <v>242466</v>
      </c>
      <c r="F6" s="688"/>
      <c r="G6" s="688"/>
      <c r="H6" s="688"/>
      <c r="I6" s="688"/>
      <c r="J6" s="688"/>
      <c r="K6" s="608" t="s">
        <v>20</v>
      </c>
      <c r="L6" s="608"/>
    </row>
    <row r="7" spans="1:12" ht="21.75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1.75">
      <c r="A8" s="571" t="s">
        <v>50</v>
      </c>
      <c r="B8" s="575" t="s">
        <v>51</v>
      </c>
      <c r="C8" s="576"/>
      <c r="D8" s="576"/>
      <c r="E8" s="576"/>
      <c r="F8" s="576"/>
      <c r="G8" s="576"/>
      <c r="H8" s="576"/>
      <c r="I8" s="40" t="s">
        <v>72</v>
      </c>
      <c r="J8" s="573" t="s">
        <v>73</v>
      </c>
      <c r="K8" s="51" t="s">
        <v>74</v>
      </c>
      <c r="L8" s="571" t="s">
        <v>57</v>
      </c>
    </row>
    <row r="9" spans="1:12" ht="21.75">
      <c r="A9" s="572"/>
      <c r="B9" s="577"/>
      <c r="C9" s="578"/>
      <c r="D9" s="578"/>
      <c r="E9" s="578"/>
      <c r="F9" s="578"/>
      <c r="G9" s="578"/>
      <c r="H9" s="578"/>
      <c r="I9" s="52" t="s">
        <v>75</v>
      </c>
      <c r="J9" s="574"/>
      <c r="K9" s="52" t="s">
        <v>75</v>
      </c>
      <c r="L9" s="572"/>
    </row>
    <row r="10" spans="1:12" ht="21.75">
      <c r="A10" s="41">
        <v>1</v>
      </c>
      <c r="B10" s="609" t="s">
        <v>76</v>
      </c>
      <c r="C10" s="610"/>
      <c r="D10" s="610"/>
      <c r="E10" s="610"/>
      <c r="F10" s="610"/>
      <c r="G10" s="610"/>
      <c r="H10" s="610"/>
      <c r="I10" s="53">
        <f>+ปร.4สามหน้า!L83</f>
        <v>8305100</v>
      </c>
      <c r="J10" s="54">
        <f>'Factor F(3)'!G24</f>
        <v>1.2963338799999999</v>
      </c>
      <c r="K10" s="53">
        <f>I10*ROUND(J10,4)</f>
        <v>10765901.130000001</v>
      </c>
      <c r="L10" s="10"/>
    </row>
    <row r="11" spans="1:12" ht="21.75">
      <c r="A11" s="11"/>
      <c r="B11" s="602"/>
      <c r="C11" s="603"/>
      <c r="D11" s="603"/>
      <c r="E11" s="603"/>
      <c r="F11" s="603"/>
      <c r="G11" s="603"/>
      <c r="H11" s="603"/>
      <c r="I11" s="55"/>
      <c r="J11" s="56"/>
      <c r="K11" s="55"/>
      <c r="L11" s="27"/>
    </row>
    <row r="12" spans="1:12" ht="21.75">
      <c r="A12" s="11"/>
      <c r="B12" s="689"/>
      <c r="C12" s="690"/>
      <c r="D12" s="690"/>
      <c r="E12" s="690"/>
      <c r="F12" s="690"/>
      <c r="G12" s="690"/>
      <c r="H12" s="690"/>
      <c r="I12" s="57"/>
      <c r="J12" s="56"/>
      <c r="K12" s="55"/>
      <c r="L12" s="27"/>
    </row>
    <row r="13" spans="1:12" ht="21.75">
      <c r="A13" s="11"/>
      <c r="B13" s="685"/>
      <c r="C13" s="686"/>
      <c r="D13" s="686"/>
      <c r="E13" s="686"/>
      <c r="F13" s="686"/>
      <c r="G13" s="686"/>
      <c r="H13" s="687"/>
      <c r="I13" s="56"/>
      <c r="J13" s="56"/>
      <c r="K13" s="58"/>
      <c r="L13" s="27"/>
    </row>
    <row r="14" spans="1:12" ht="21.75">
      <c r="A14" s="11"/>
      <c r="B14" s="594"/>
      <c r="C14" s="595"/>
      <c r="D14" s="595"/>
      <c r="E14" s="595"/>
      <c r="F14" s="595"/>
      <c r="G14" s="595"/>
      <c r="H14" s="273"/>
      <c r="I14" s="56"/>
      <c r="J14" s="56"/>
      <c r="K14" s="55"/>
      <c r="L14" s="27"/>
    </row>
    <row r="15" spans="1:12" ht="21.75">
      <c r="A15" s="27"/>
      <c r="B15" s="598"/>
      <c r="C15" s="599"/>
      <c r="D15" s="599"/>
      <c r="E15" s="599"/>
      <c r="F15" s="599"/>
      <c r="G15" s="599"/>
      <c r="H15" s="274"/>
      <c r="I15" s="56"/>
      <c r="J15" s="56"/>
      <c r="K15" s="55"/>
      <c r="L15" s="27"/>
    </row>
    <row r="16" spans="1:12" ht="21.75">
      <c r="A16" s="27"/>
      <c r="B16" s="598"/>
      <c r="C16" s="599"/>
      <c r="D16" s="599"/>
      <c r="E16" s="599"/>
      <c r="F16" s="599"/>
      <c r="G16" s="599"/>
      <c r="H16" s="274"/>
      <c r="I16" s="56"/>
      <c r="J16" s="56"/>
      <c r="K16" s="55"/>
      <c r="L16" s="27"/>
    </row>
    <row r="17" spans="1:12" ht="21.75">
      <c r="A17" s="28"/>
      <c r="B17" s="585"/>
      <c r="C17" s="586"/>
      <c r="D17" s="586"/>
      <c r="E17" s="586"/>
      <c r="F17" s="586"/>
      <c r="G17" s="586"/>
      <c r="H17" s="275"/>
      <c r="I17" s="59"/>
      <c r="J17" s="59"/>
      <c r="K17" s="60"/>
      <c r="L17" s="28"/>
    </row>
    <row r="18" spans="1:12" ht="21.75">
      <c r="A18" s="589" t="s">
        <v>77</v>
      </c>
      <c r="B18" s="590"/>
      <c r="C18" s="590"/>
      <c r="D18" s="590"/>
      <c r="E18" s="590"/>
      <c r="F18" s="590"/>
      <c r="G18" s="590"/>
      <c r="H18" s="590"/>
      <c r="I18" s="590"/>
      <c r="J18" s="591"/>
      <c r="K18" s="61">
        <f>SUM(K10:K17)</f>
        <v>10765901.130000001</v>
      </c>
      <c r="L18" s="62"/>
    </row>
    <row r="19" spans="1:12" ht="21.75">
      <c r="A19" s="592" t="str">
        <f>"("&amp;BAHTTEXT(K19)&amp;")"</f>
        <v>(สิบล้านเจ็ดแสนหกหมื่นห้าพันเก้าร้อยบาทถ้วน)</v>
      </c>
      <c r="B19" s="593"/>
      <c r="C19" s="593"/>
      <c r="D19" s="593"/>
      <c r="E19" s="593"/>
      <c r="F19" s="593"/>
      <c r="G19" s="593"/>
      <c r="H19" s="593"/>
      <c r="I19" s="593"/>
      <c r="J19" s="63" t="s">
        <v>78</v>
      </c>
      <c r="K19" s="64">
        <f>ROUNDDOWN(K18,-2)</f>
        <v>10765900</v>
      </c>
      <c r="L19" s="65" t="s">
        <v>79</v>
      </c>
    </row>
    <row r="20" spans="1:12" ht="21.75">
      <c r="A20" s="276"/>
      <c r="B20" s="684"/>
      <c r="C20" s="684"/>
      <c r="D20" s="684"/>
      <c r="E20" s="684"/>
      <c r="F20" s="684"/>
      <c r="G20" s="684"/>
      <c r="H20" s="277"/>
      <c r="I20" s="684"/>
      <c r="J20" s="684"/>
      <c r="K20" s="684"/>
      <c r="L20" s="684"/>
    </row>
    <row r="21" spans="1:12" ht="21.75">
      <c r="A21" s="23"/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</row>
    <row r="22" spans="1:12" ht="21.95" customHeight="1">
      <c r="A22" s="23"/>
      <c r="B22" s="583" t="s">
        <v>80</v>
      </c>
      <c r="C22" s="583"/>
      <c r="D22" s="583"/>
      <c r="E22" s="583"/>
      <c r="F22" s="583"/>
      <c r="G22" s="580"/>
      <c r="H22" s="580"/>
      <c r="I22" s="580"/>
      <c r="J22" s="580"/>
      <c r="K22" s="580"/>
      <c r="L22" s="580"/>
    </row>
    <row r="23" spans="1:12" ht="21.95" customHeight="1">
      <c r="A23" s="23"/>
      <c r="B23" s="580"/>
      <c r="C23" s="580"/>
      <c r="D23" s="580"/>
      <c r="E23" s="580"/>
      <c r="F23" s="580"/>
      <c r="G23" s="580" t="s">
        <v>101</v>
      </c>
      <c r="H23" s="580"/>
      <c r="I23" s="580"/>
      <c r="J23" s="580"/>
      <c r="K23" s="580"/>
      <c r="L23" s="580"/>
    </row>
    <row r="24" spans="1:12" ht="21.95" customHeight="1">
      <c r="A24" s="2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1.95" customHeight="1">
      <c r="A25" s="23"/>
      <c r="B25" s="583" t="s">
        <v>82</v>
      </c>
      <c r="C25" s="583"/>
      <c r="D25" s="583"/>
      <c r="E25" s="583"/>
      <c r="F25" s="583"/>
      <c r="G25" s="580"/>
      <c r="H25" s="580"/>
      <c r="I25" s="580"/>
      <c r="J25" s="583" t="s">
        <v>102</v>
      </c>
      <c r="K25" s="583"/>
      <c r="L25" s="583"/>
    </row>
    <row r="26" spans="1:12" ht="21.95" customHeight="1">
      <c r="A26" s="23"/>
      <c r="B26" s="580"/>
      <c r="C26" s="580"/>
      <c r="D26" s="580"/>
      <c r="E26" s="580"/>
      <c r="F26" s="580"/>
      <c r="G26" s="580" t="s">
        <v>101</v>
      </c>
      <c r="H26" s="580"/>
      <c r="I26" s="580"/>
      <c r="J26" s="580"/>
      <c r="K26" s="580"/>
      <c r="L26" s="580"/>
    </row>
    <row r="27" spans="1:12" ht="21.95" customHeight="1">
      <c r="A27" s="2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21.95" customHeight="1">
      <c r="A28" s="23"/>
      <c r="B28" s="583" t="s">
        <v>82</v>
      </c>
      <c r="C28" s="583"/>
      <c r="D28" s="583"/>
      <c r="E28" s="583"/>
      <c r="F28" s="583"/>
      <c r="G28" s="580"/>
      <c r="H28" s="580"/>
      <c r="I28" s="580"/>
      <c r="J28" s="581" t="s">
        <v>84</v>
      </c>
      <c r="K28" s="581"/>
      <c r="L28" s="581"/>
    </row>
    <row r="29" spans="1:12" ht="21.95" customHeight="1">
      <c r="A29" s="48"/>
      <c r="B29" s="580"/>
      <c r="C29" s="580"/>
      <c r="D29" s="580"/>
      <c r="E29" s="580"/>
      <c r="F29" s="580"/>
      <c r="G29" s="580" t="s">
        <v>101</v>
      </c>
      <c r="H29" s="580"/>
      <c r="I29" s="580"/>
      <c r="J29" s="581" t="s">
        <v>85</v>
      </c>
      <c r="K29" s="581"/>
      <c r="L29" s="581"/>
    </row>
    <row r="30" spans="1:12" ht="21.95" customHeight="1">
      <c r="A30" s="48"/>
      <c r="B30" s="17"/>
      <c r="C30" s="17"/>
      <c r="D30" s="17"/>
      <c r="E30" s="17"/>
      <c r="F30" s="17"/>
      <c r="G30" s="17"/>
      <c r="H30" s="17"/>
      <c r="I30" s="17"/>
      <c r="J30" s="22"/>
      <c r="K30" s="22"/>
      <c r="L30" s="22"/>
    </row>
    <row r="31" spans="1:12" ht="21.95" customHeight="1">
      <c r="A31" s="49"/>
      <c r="B31" s="583" t="s">
        <v>86</v>
      </c>
      <c r="C31" s="583"/>
      <c r="D31" s="583"/>
      <c r="E31" s="583"/>
      <c r="F31" s="583"/>
      <c r="G31" s="580"/>
      <c r="H31" s="580"/>
      <c r="I31" s="580"/>
      <c r="J31" s="581" t="s">
        <v>87</v>
      </c>
      <c r="K31" s="581"/>
      <c r="L31" s="581"/>
    </row>
    <row r="32" spans="1:12" ht="21.95" customHeight="1">
      <c r="A32" s="49"/>
      <c r="B32" s="580"/>
      <c r="C32" s="580"/>
      <c r="D32" s="580"/>
      <c r="E32" s="580"/>
      <c r="F32" s="580"/>
      <c r="G32" s="580" t="s">
        <v>101</v>
      </c>
      <c r="H32" s="580"/>
      <c r="I32" s="580"/>
      <c r="J32" s="581" t="s">
        <v>85</v>
      </c>
      <c r="K32" s="581"/>
      <c r="L32" s="581"/>
    </row>
    <row r="33" spans="1:12" ht="21.75">
      <c r="A33" s="1"/>
      <c r="B33" s="228"/>
      <c r="C33" s="228"/>
      <c r="D33" s="228"/>
      <c r="E33" s="228"/>
      <c r="F33" s="228"/>
      <c r="G33" s="17"/>
      <c r="H33" s="17"/>
      <c r="I33" s="17"/>
      <c r="J33" s="262"/>
      <c r="K33" s="2"/>
      <c r="L33" s="1"/>
    </row>
    <row r="34" spans="1:12" ht="21.75">
      <c r="A34" s="1"/>
      <c r="B34" s="228"/>
      <c r="C34" s="228"/>
      <c r="D34" s="228"/>
      <c r="E34" s="228"/>
      <c r="F34" s="228"/>
      <c r="G34" s="17"/>
      <c r="H34" s="17"/>
      <c r="I34" s="17"/>
      <c r="J34" s="262"/>
      <c r="K34" s="2"/>
      <c r="L34" s="1"/>
    </row>
  </sheetData>
  <mergeCells count="51">
    <mergeCell ref="A1:K1"/>
    <mergeCell ref="B2:D2"/>
    <mergeCell ref="E2:L2"/>
    <mergeCell ref="K3:L3"/>
    <mergeCell ref="B5:H5"/>
    <mergeCell ref="K5:L5"/>
    <mergeCell ref="E6:J6"/>
    <mergeCell ref="K6:L6"/>
    <mergeCell ref="B10:H10"/>
    <mergeCell ref="B11:H11"/>
    <mergeCell ref="B12:H12"/>
    <mergeCell ref="B13:H13"/>
    <mergeCell ref="B14:G14"/>
    <mergeCell ref="B15:G15"/>
    <mergeCell ref="B16:G16"/>
    <mergeCell ref="B17:G17"/>
    <mergeCell ref="B23:F23"/>
    <mergeCell ref="G23:I23"/>
    <mergeCell ref="J23:L23"/>
    <mergeCell ref="A18:J18"/>
    <mergeCell ref="A19:I19"/>
    <mergeCell ref="B20:G20"/>
    <mergeCell ref="I20:L20"/>
    <mergeCell ref="B21:F21"/>
    <mergeCell ref="G21:I21"/>
    <mergeCell ref="J21:L21"/>
    <mergeCell ref="B32:F32"/>
    <mergeCell ref="G32:I32"/>
    <mergeCell ref="J32:L32"/>
    <mergeCell ref="B28:F28"/>
    <mergeCell ref="G28:I28"/>
    <mergeCell ref="J28:L28"/>
    <mergeCell ref="B29:F29"/>
    <mergeCell ref="G29:I29"/>
    <mergeCell ref="J29:L29"/>
    <mergeCell ref="A8:A9"/>
    <mergeCell ref="J8:J9"/>
    <mergeCell ref="L8:L9"/>
    <mergeCell ref="B8:H9"/>
    <mergeCell ref="B31:F31"/>
    <mergeCell ref="G31:I31"/>
    <mergeCell ref="J31:L31"/>
    <mergeCell ref="B25:F25"/>
    <mergeCell ref="G25:I25"/>
    <mergeCell ref="J25:L25"/>
    <mergeCell ref="B26:F26"/>
    <mergeCell ref="G26:I26"/>
    <mergeCell ref="J26:L26"/>
    <mergeCell ref="B22:F22"/>
    <mergeCell ref="G22:I22"/>
    <mergeCell ref="J22:L22"/>
  </mergeCells>
  <pageMargins left="0.511811023622047" right="0.511811023622047" top="0.74803149606299202" bottom="0.74803149606299202" header="0.31496062992126" footer="0.31496062992126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33"/>
  <sheetViews>
    <sheetView workbookViewId="0">
      <selection activeCell="H11" sqref="H11:J11"/>
    </sheetView>
  </sheetViews>
  <sheetFormatPr defaultColWidth="9.140625" defaultRowHeight="21.75"/>
  <cols>
    <col min="1" max="1" width="6.5703125" style="228" customWidth="1"/>
    <col min="2" max="2" width="5.28515625" style="228" customWidth="1"/>
    <col min="3" max="3" width="2.28515625" style="1" customWidth="1"/>
    <col min="4" max="4" width="6.85546875" style="1" customWidth="1"/>
    <col min="5" max="5" width="31.42578125" style="1" customWidth="1"/>
    <col min="6" max="6" width="8.140625" style="2" customWidth="1"/>
    <col min="7" max="7" width="6.85546875" style="1" customWidth="1"/>
    <col min="8" max="9" width="12.42578125" style="229" customWidth="1"/>
    <col min="10" max="10" width="12.42578125" style="230" customWidth="1"/>
    <col min="11" max="11" width="12.42578125" style="229" customWidth="1"/>
    <col min="12" max="12" width="12.7109375" style="229" customWidth="1"/>
    <col min="13" max="13" width="11.140625" style="1" customWidth="1"/>
    <col min="14" max="16384" width="9.140625" style="66"/>
  </cols>
  <sheetData>
    <row r="1" spans="1:14">
      <c r="A1" s="648" t="s">
        <v>42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124"/>
    </row>
    <row r="2" spans="1:14" ht="18.75" customHeight="1">
      <c r="A2" s="70" t="s">
        <v>43</v>
      </c>
      <c r="B2" s="70"/>
      <c r="C2" s="71"/>
      <c r="D2" s="71"/>
      <c r="E2" s="71" t="s">
        <v>97</v>
      </c>
      <c r="F2" s="24"/>
      <c r="G2" s="23"/>
      <c r="H2" s="72"/>
      <c r="I2" s="98"/>
      <c r="J2" s="71"/>
      <c r="K2" s="71"/>
      <c r="L2" s="71"/>
      <c r="M2" s="71"/>
    </row>
    <row r="3" spans="1:14" s="67" customFormat="1" ht="18.75" customHeight="1">
      <c r="A3" s="652" t="s">
        <v>45</v>
      </c>
      <c r="B3" s="652"/>
      <c r="C3" s="652"/>
      <c r="D3" s="651" t="s">
        <v>98</v>
      </c>
      <c r="E3" s="651"/>
      <c r="F3" s="651"/>
      <c r="G3" s="651"/>
      <c r="H3" s="651"/>
      <c r="I3" s="651"/>
      <c r="J3" s="70" t="s">
        <v>85</v>
      </c>
      <c r="K3" s="125"/>
      <c r="L3" s="125"/>
      <c r="M3" s="125"/>
    </row>
    <row r="4" spans="1:14" s="67" customFormat="1" ht="18.75" customHeight="1">
      <c r="A4" s="706" t="s">
        <v>47</v>
      </c>
      <c r="B4" s="706"/>
      <c r="C4" s="706"/>
      <c r="D4" s="707" t="s">
        <v>106</v>
      </c>
      <c r="E4" s="707"/>
      <c r="F4" s="707"/>
      <c r="G4" s="707"/>
      <c r="H4" s="707"/>
      <c r="I4" s="708" t="s">
        <v>49</v>
      </c>
      <c r="J4" s="708"/>
      <c r="K4" s="709">
        <v>241345</v>
      </c>
      <c r="L4" s="709"/>
      <c r="M4" s="709"/>
    </row>
    <row r="5" spans="1:14">
      <c r="A5" s="617" t="s">
        <v>50</v>
      </c>
      <c r="B5" s="694" t="s">
        <v>51</v>
      </c>
      <c r="C5" s="695"/>
      <c r="D5" s="695"/>
      <c r="E5" s="695"/>
      <c r="F5" s="691" t="s">
        <v>52</v>
      </c>
      <c r="G5" s="692" t="s">
        <v>53</v>
      </c>
      <c r="H5" s="710" t="s">
        <v>54</v>
      </c>
      <c r="I5" s="711"/>
      <c r="J5" s="710" t="s">
        <v>55</v>
      </c>
      <c r="K5" s="711"/>
      <c r="L5" s="693" t="s">
        <v>56</v>
      </c>
      <c r="M5" s="617" t="s">
        <v>57</v>
      </c>
    </row>
    <row r="6" spans="1:14" ht="18.75" customHeight="1">
      <c r="A6" s="572"/>
      <c r="B6" s="577"/>
      <c r="C6" s="578"/>
      <c r="D6" s="578"/>
      <c r="E6" s="578"/>
      <c r="F6" s="656"/>
      <c r="G6" s="616"/>
      <c r="H6" s="74" t="s">
        <v>58</v>
      </c>
      <c r="I6" s="74" t="s">
        <v>59</v>
      </c>
      <c r="J6" s="74" t="s">
        <v>58</v>
      </c>
      <c r="K6" s="74" t="s">
        <v>59</v>
      </c>
      <c r="L6" s="650"/>
      <c r="M6" s="572"/>
    </row>
    <row r="7" spans="1:14" ht="18.75" customHeight="1">
      <c r="A7" s="75"/>
      <c r="B7" s="667"/>
      <c r="C7" s="668"/>
      <c r="D7" s="668"/>
      <c r="E7" s="669"/>
      <c r="F7" s="76">
        <v>11</v>
      </c>
      <c r="G7" s="77"/>
      <c r="H7" s="78">
        <v>12</v>
      </c>
      <c r="I7" s="126">
        <f t="shared" ref="I7:I24" si="0">SUM(H7)*$F7</f>
        <v>132</v>
      </c>
      <c r="J7" s="127">
        <v>13</v>
      </c>
      <c r="K7" s="126">
        <f>SUM(J7)*$F7</f>
        <v>143</v>
      </c>
      <c r="L7" s="106">
        <f>SUM(,I7,K7)</f>
        <v>275</v>
      </c>
      <c r="M7" s="77"/>
    </row>
    <row r="8" spans="1:14" ht="18.75" customHeight="1">
      <c r="A8" s="75"/>
      <c r="B8" s="664"/>
      <c r="C8" s="665"/>
      <c r="D8" s="665"/>
      <c r="E8" s="666"/>
      <c r="F8" s="76">
        <v>14</v>
      </c>
      <c r="G8" s="77"/>
      <c r="H8" s="78">
        <v>15</v>
      </c>
      <c r="I8" s="126">
        <f t="shared" si="0"/>
        <v>210</v>
      </c>
      <c r="J8" s="127">
        <v>16</v>
      </c>
      <c r="K8" s="126">
        <f t="shared" ref="K8:K24" si="1">SUM(J8)*$F8</f>
        <v>224</v>
      </c>
      <c r="L8" s="106">
        <f t="shared" ref="L8:L24" si="2">SUM(,I8,K8)</f>
        <v>434</v>
      </c>
      <c r="M8" s="77"/>
    </row>
    <row r="9" spans="1:14" ht="18.75" customHeight="1">
      <c r="A9" s="82"/>
      <c r="B9" s="598"/>
      <c r="C9" s="599"/>
      <c r="D9" s="599"/>
      <c r="E9" s="657"/>
      <c r="F9" s="84"/>
      <c r="G9" s="85"/>
      <c r="H9" s="86"/>
      <c r="I9" s="126">
        <f t="shared" si="0"/>
        <v>0</v>
      </c>
      <c r="J9" s="86">
        <v>0</v>
      </c>
      <c r="K9" s="126">
        <f t="shared" si="1"/>
        <v>0</v>
      </c>
      <c r="L9" s="106">
        <f t="shared" si="2"/>
        <v>0</v>
      </c>
      <c r="M9" s="85"/>
    </row>
    <row r="10" spans="1:14" ht="18.75" customHeight="1">
      <c r="A10" s="82"/>
      <c r="B10" s="598"/>
      <c r="C10" s="599"/>
      <c r="D10" s="599"/>
      <c r="E10" s="657"/>
      <c r="F10" s="84"/>
      <c r="G10" s="85"/>
      <c r="H10" s="86"/>
      <c r="I10" s="126">
        <f t="shared" si="0"/>
        <v>0</v>
      </c>
      <c r="J10" s="86"/>
      <c r="K10" s="126">
        <f t="shared" si="1"/>
        <v>0</v>
      </c>
      <c r="L10" s="106">
        <f t="shared" si="2"/>
        <v>0</v>
      </c>
      <c r="M10" s="85"/>
    </row>
    <row r="11" spans="1:14" ht="18.75" customHeight="1">
      <c r="A11" s="82"/>
      <c r="B11" s="598"/>
      <c r="C11" s="599"/>
      <c r="D11" s="599"/>
      <c r="E11" s="657"/>
      <c r="F11" s="84"/>
      <c r="G11" s="85"/>
      <c r="H11" s="86"/>
      <c r="I11" s="126">
        <f t="shared" si="0"/>
        <v>0</v>
      </c>
      <c r="J11" s="86"/>
      <c r="K11" s="126">
        <f t="shared" si="1"/>
        <v>0</v>
      </c>
      <c r="L11" s="106">
        <f t="shared" si="2"/>
        <v>0</v>
      </c>
      <c r="M11" s="85"/>
    </row>
    <row r="12" spans="1:14" ht="18.75" customHeight="1">
      <c r="A12" s="82"/>
      <c r="B12" s="598"/>
      <c r="C12" s="599"/>
      <c r="D12" s="599"/>
      <c r="E12" s="657"/>
      <c r="F12" s="84"/>
      <c r="G12" s="85"/>
      <c r="H12" s="86"/>
      <c r="I12" s="126">
        <f t="shared" si="0"/>
        <v>0</v>
      </c>
      <c r="J12" s="86"/>
      <c r="K12" s="126">
        <f t="shared" si="1"/>
        <v>0</v>
      </c>
      <c r="L12" s="106">
        <f t="shared" si="2"/>
        <v>0</v>
      </c>
      <c r="M12" s="85"/>
    </row>
    <row r="13" spans="1:14" ht="18.75" customHeight="1">
      <c r="A13" s="82"/>
      <c r="B13" s="598"/>
      <c r="C13" s="599"/>
      <c r="D13" s="599"/>
      <c r="E13" s="657"/>
      <c r="F13" s="84"/>
      <c r="G13" s="85"/>
      <c r="H13" s="86"/>
      <c r="I13" s="126">
        <f t="shared" si="0"/>
        <v>0</v>
      </c>
      <c r="J13" s="86"/>
      <c r="K13" s="126">
        <f t="shared" si="1"/>
        <v>0</v>
      </c>
      <c r="L13" s="106">
        <f t="shared" si="2"/>
        <v>0</v>
      </c>
      <c r="M13" s="85"/>
    </row>
    <row r="14" spans="1:14" ht="18.75" customHeight="1">
      <c r="A14" s="82"/>
      <c r="B14" s="598"/>
      <c r="C14" s="599"/>
      <c r="D14" s="599"/>
      <c r="E14" s="657"/>
      <c r="F14" s="84"/>
      <c r="G14" s="85"/>
      <c r="H14" s="86"/>
      <c r="I14" s="126">
        <f t="shared" si="0"/>
        <v>0</v>
      </c>
      <c r="J14" s="86"/>
      <c r="K14" s="126">
        <f t="shared" si="1"/>
        <v>0</v>
      </c>
      <c r="L14" s="106">
        <f t="shared" si="2"/>
        <v>0</v>
      </c>
      <c r="M14" s="85"/>
    </row>
    <row r="15" spans="1:14" ht="18.75" customHeight="1">
      <c r="A15" s="82"/>
      <c r="B15" s="598"/>
      <c r="C15" s="599"/>
      <c r="D15" s="599"/>
      <c r="E15" s="657"/>
      <c r="F15" s="84"/>
      <c r="G15" s="85"/>
      <c r="H15" s="86"/>
      <c r="I15" s="126">
        <f t="shared" si="0"/>
        <v>0</v>
      </c>
      <c r="J15" s="86"/>
      <c r="K15" s="126">
        <f t="shared" si="1"/>
        <v>0</v>
      </c>
      <c r="L15" s="106">
        <f t="shared" si="2"/>
        <v>0</v>
      </c>
      <c r="M15" s="85"/>
    </row>
    <row r="16" spans="1:14" ht="18.75" customHeight="1">
      <c r="A16" s="87"/>
      <c r="B16" s="703"/>
      <c r="C16" s="704"/>
      <c r="D16" s="704"/>
      <c r="E16" s="705"/>
      <c r="F16" s="76"/>
      <c r="G16" s="77"/>
      <c r="H16" s="78"/>
      <c r="I16" s="126">
        <f t="shared" si="0"/>
        <v>0</v>
      </c>
      <c r="J16" s="127"/>
      <c r="K16" s="126">
        <f t="shared" si="1"/>
        <v>0</v>
      </c>
      <c r="L16" s="106">
        <f t="shared" si="2"/>
        <v>0</v>
      </c>
      <c r="M16" s="77"/>
    </row>
    <row r="17" spans="1:14" ht="18.75" customHeight="1">
      <c r="A17" s="87"/>
      <c r="B17" s="703"/>
      <c r="C17" s="704"/>
      <c r="D17" s="704"/>
      <c r="E17" s="705"/>
      <c r="F17" s="76"/>
      <c r="G17" s="77"/>
      <c r="H17" s="78"/>
      <c r="I17" s="126">
        <f t="shared" si="0"/>
        <v>0</v>
      </c>
      <c r="J17" s="127"/>
      <c r="K17" s="126">
        <f t="shared" si="1"/>
        <v>0</v>
      </c>
      <c r="L17" s="106">
        <f t="shared" si="2"/>
        <v>0</v>
      </c>
      <c r="M17" s="77"/>
    </row>
    <row r="18" spans="1:14" ht="18.75" customHeight="1">
      <c r="A18" s="87"/>
      <c r="B18" s="661"/>
      <c r="C18" s="662"/>
      <c r="D18" s="662"/>
      <c r="E18" s="663"/>
      <c r="F18" s="91"/>
      <c r="G18" s="92"/>
      <c r="H18" s="93"/>
      <c r="I18" s="126">
        <f t="shared" si="0"/>
        <v>0</v>
      </c>
      <c r="J18" s="128"/>
      <c r="K18" s="126">
        <f t="shared" si="1"/>
        <v>0</v>
      </c>
      <c r="L18" s="106">
        <f t="shared" si="2"/>
        <v>0</v>
      </c>
      <c r="M18" s="92"/>
    </row>
    <row r="19" spans="1:14" s="68" customFormat="1" ht="18.75" customHeight="1">
      <c r="A19" s="75"/>
      <c r="B19" s="664"/>
      <c r="C19" s="665"/>
      <c r="D19" s="665"/>
      <c r="E19" s="666"/>
      <c r="F19" s="76"/>
      <c r="G19" s="77"/>
      <c r="H19" s="78"/>
      <c r="I19" s="126">
        <f t="shared" si="0"/>
        <v>0</v>
      </c>
      <c r="J19" s="127"/>
      <c r="K19" s="126">
        <f t="shared" si="1"/>
        <v>0</v>
      </c>
      <c r="L19" s="106">
        <f t="shared" si="2"/>
        <v>0</v>
      </c>
      <c r="M19" s="77"/>
    </row>
    <row r="20" spans="1:14" s="68" customFormat="1" ht="18.75" customHeight="1">
      <c r="A20" s="75"/>
      <c r="B20" s="703"/>
      <c r="C20" s="704"/>
      <c r="D20" s="704"/>
      <c r="E20" s="705"/>
      <c r="F20" s="76"/>
      <c r="G20" s="77"/>
      <c r="H20" s="78"/>
      <c r="I20" s="126">
        <f t="shared" si="0"/>
        <v>0</v>
      </c>
      <c r="J20" s="127"/>
      <c r="K20" s="126">
        <f t="shared" si="1"/>
        <v>0</v>
      </c>
      <c r="L20" s="106">
        <f t="shared" si="2"/>
        <v>0</v>
      </c>
      <c r="M20" s="77"/>
    </row>
    <row r="21" spans="1:14" s="68" customFormat="1" ht="18.75" customHeight="1">
      <c r="A21" s="75"/>
      <c r="B21" s="703"/>
      <c r="C21" s="704"/>
      <c r="D21" s="704"/>
      <c r="E21" s="705"/>
      <c r="F21" s="76"/>
      <c r="G21" s="77"/>
      <c r="H21" s="78"/>
      <c r="I21" s="126">
        <f t="shared" si="0"/>
        <v>0</v>
      </c>
      <c r="J21" s="127"/>
      <c r="K21" s="126">
        <f t="shared" si="1"/>
        <v>0</v>
      </c>
      <c r="L21" s="106">
        <f t="shared" si="2"/>
        <v>0</v>
      </c>
      <c r="M21" s="77"/>
    </row>
    <row r="22" spans="1:14" s="68" customFormat="1" ht="18.75" customHeight="1">
      <c r="A22" s="75"/>
      <c r="B22" s="263"/>
      <c r="C22" s="264"/>
      <c r="D22" s="264"/>
      <c r="E22" s="265"/>
      <c r="F22" s="76"/>
      <c r="G22" s="77"/>
      <c r="H22" s="78"/>
      <c r="I22" s="126">
        <f t="shared" si="0"/>
        <v>0</v>
      </c>
      <c r="J22" s="127"/>
      <c r="K22" s="126">
        <f t="shared" si="1"/>
        <v>0</v>
      </c>
      <c r="L22" s="106">
        <f t="shared" si="2"/>
        <v>0</v>
      </c>
      <c r="M22" s="77"/>
    </row>
    <row r="23" spans="1:14" ht="18.75" customHeight="1">
      <c r="A23" s="82"/>
      <c r="B23" s="598"/>
      <c r="C23" s="599"/>
      <c r="D23" s="599"/>
      <c r="E23" s="657"/>
      <c r="F23" s="84"/>
      <c r="G23" s="85"/>
      <c r="H23" s="86"/>
      <c r="I23" s="126">
        <f t="shared" si="0"/>
        <v>0</v>
      </c>
      <c r="J23" s="86"/>
      <c r="K23" s="126">
        <f t="shared" si="1"/>
        <v>0</v>
      </c>
      <c r="L23" s="106">
        <f t="shared" si="2"/>
        <v>0</v>
      </c>
      <c r="M23" s="85"/>
    </row>
    <row r="24" spans="1:14" ht="18.75" customHeight="1">
      <c r="A24" s="94"/>
      <c r="B24" s="658"/>
      <c r="C24" s="659"/>
      <c r="D24" s="659"/>
      <c r="E24" s="660"/>
      <c r="F24" s="95"/>
      <c r="G24" s="96"/>
      <c r="H24" s="97"/>
      <c r="I24" s="126">
        <f t="shared" si="0"/>
        <v>0</v>
      </c>
      <c r="J24" s="97"/>
      <c r="K24" s="126">
        <f t="shared" si="1"/>
        <v>0</v>
      </c>
      <c r="L24" s="106">
        <f t="shared" si="2"/>
        <v>0</v>
      </c>
      <c r="M24" s="96"/>
    </row>
    <row r="25" spans="1:14" s="68" customFormat="1" ht="18.75" customHeight="1">
      <c r="A25" s="676" t="s">
        <v>60</v>
      </c>
      <c r="B25" s="677"/>
      <c r="C25" s="677"/>
      <c r="D25" s="677"/>
      <c r="E25" s="677"/>
      <c r="F25" s="677"/>
      <c r="G25" s="677"/>
      <c r="H25" s="678"/>
      <c r="I25" s="129">
        <f>SUM(I7:I24)</f>
        <v>342</v>
      </c>
      <c r="J25" s="129"/>
      <c r="K25" s="129">
        <f>SUM(K7:K24)</f>
        <v>367</v>
      </c>
      <c r="L25" s="129">
        <f>SUM(L7:L24)</f>
        <v>709</v>
      </c>
      <c r="M25" s="130"/>
    </row>
    <row r="26" spans="1:14" ht="18.75" customHeight="1">
      <c r="A26" s="98"/>
      <c r="B26" s="98"/>
      <c r="C26" s="98"/>
      <c r="E26" s="98"/>
      <c r="F26" s="73"/>
      <c r="G26" s="73"/>
      <c r="H26" s="73"/>
      <c r="I26" s="131"/>
      <c r="J26" s="131"/>
      <c r="K26" s="131"/>
      <c r="L26" s="131"/>
      <c r="M26" s="73"/>
    </row>
    <row r="27" spans="1:14" ht="18.75" customHeight="1">
      <c r="A27" s="98"/>
      <c r="B27" s="98"/>
      <c r="C27" s="98"/>
      <c r="E27" s="539" t="s">
        <v>61</v>
      </c>
      <c r="F27" s="539"/>
      <c r="G27" s="539"/>
      <c r="H27" s="539"/>
      <c r="I27" s="539" t="s">
        <v>62</v>
      </c>
      <c r="J27" s="539"/>
      <c r="K27" s="539"/>
      <c r="L27" s="539"/>
      <c r="M27" s="73"/>
    </row>
    <row r="28" spans="1:14" ht="18.75" customHeight="1">
      <c r="A28" s="98"/>
      <c r="B28" s="98"/>
      <c r="C28" s="98"/>
      <c r="E28" s="539" t="s">
        <v>63</v>
      </c>
      <c r="F28" s="539"/>
      <c r="G28" s="539"/>
      <c r="H28" s="539"/>
      <c r="I28" s="539" t="s">
        <v>63</v>
      </c>
      <c r="J28" s="539"/>
      <c r="K28" s="539"/>
      <c r="L28" s="539"/>
      <c r="M28" s="73"/>
    </row>
    <row r="29" spans="1:14" ht="18.75" customHeight="1">
      <c r="A29" s="98"/>
      <c r="B29" s="98"/>
      <c r="C29" s="98"/>
      <c r="E29" s="99"/>
      <c r="F29" s="99"/>
      <c r="G29" s="99"/>
      <c r="H29" s="99"/>
      <c r="I29" s="539" t="s">
        <v>64</v>
      </c>
      <c r="J29" s="539"/>
      <c r="K29" s="539"/>
      <c r="L29" s="539"/>
      <c r="M29" s="73"/>
    </row>
    <row r="30" spans="1:14">
      <c r="A30" s="648" t="s">
        <v>42</v>
      </c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124"/>
    </row>
    <row r="31" spans="1:14" ht="18.75" customHeight="1">
      <c r="A31" s="70" t="s">
        <v>43</v>
      </c>
      <c r="B31" s="70"/>
      <c r="C31" s="71"/>
      <c r="D31" s="71"/>
      <c r="E31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31" s="24"/>
      <c r="G31" s="23"/>
      <c r="H31" s="72"/>
      <c r="I31" s="98"/>
      <c r="J31" s="71"/>
      <c r="K31" s="71"/>
      <c r="L31" s="71"/>
      <c r="M31" s="71"/>
    </row>
    <row r="32" spans="1:14" ht="18.75" customHeight="1">
      <c r="A32" s="652" t="s">
        <v>45</v>
      </c>
      <c r="B32" s="652"/>
      <c r="C32" s="652"/>
      <c r="D32" s="71" t="str">
        <f>+D3</f>
        <v>โรงเรียน      ตำบล      อำเภอ      จังหวัด</v>
      </c>
      <c r="E32" s="71"/>
      <c r="F32" s="71"/>
      <c r="G32" s="71"/>
      <c r="H32" s="71"/>
      <c r="I32" s="132" t="s">
        <v>107</v>
      </c>
      <c r="J32" s="125" t="str">
        <f>+J3</f>
        <v>สพป.ปัตตานี เขต 2</v>
      </c>
      <c r="K32" s="125"/>
      <c r="L32" s="125"/>
      <c r="M32" s="125"/>
    </row>
    <row r="33" spans="1:13">
      <c r="A33" s="571" t="s">
        <v>50</v>
      </c>
      <c r="B33" s="575" t="s">
        <v>51</v>
      </c>
      <c r="C33" s="576"/>
      <c r="D33" s="576"/>
      <c r="E33" s="576"/>
      <c r="F33" s="655" t="s">
        <v>52</v>
      </c>
      <c r="G33" s="615" t="s">
        <v>53</v>
      </c>
      <c r="H33" s="653" t="s">
        <v>54</v>
      </c>
      <c r="I33" s="654"/>
      <c r="J33" s="653" t="s">
        <v>55</v>
      </c>
      <c r="K33" s="654"/>
      <c r="L33" s="649" t="s">
        <v>56</v>
      </c>
      <c r="M33" s="571" t="s">
        <v>57</v>
      </c>
    </row>
    <row r="34" spans="1:13" ht="18.75" customHeight="1">
      <c r="A34" s="572"/>
      <c r="B34" s="577"/>
      <c r="C34" s="578"/>
      <c r="D34" s="578"/>
      <c r="E34" s="578"/>
      <c r="F34" s="656"/>
      <c r="G34" s="616"/>
      <c r="H34" s="74" t="s">
        <v>58</v>
      </c>
      <c r="I34" s="74" t="s">
        <v>59</v>
      </c>
      <c r="J34" s="74" t="s">
        <v>58</v>
      </c>
      <c r="K34" s="74" t="s">
        <v>59</v>
      </c>
      <c r="L34" s="650"/>
      <c r="M34" s="572"/>
    </row>
    <row r="35" spans="1:13" ht="18.75" customHeight="1">
      <c r="A35" s="75"/>
      <c r="B35" s="667"/>
      <c r="C35" s="668"/>
      <c r="D35" s="668"/>
      <c r="E35" s="669"/>
      <c r="F35" s="76">
        <v>17</v>
      </c>
      <c r="G35" s="77"/>
      <c r="H35" s="78">
        <v>18</v>
      </c>
      <c r="I35" s="126">
        <f t="shared" ref="I35:I52" si="3">SUM(H35)*$F35</f>
        <v>306</v>
      </c>
      <c r="J35" s="127">
        <v>19</v>
      </c>
      <c r="K35" s="126">
        <f t="shared" ref="K35:K44" si="4">SUM(J35)*$F35</f>
        <v>323</v>
      </c>
      <c r="L35" s="106">
        <f t="shared" ref="L35:L52" si="5">SUM(,I35,K35)</f>
        <v>629</v>
      </c>
      <c r="M35" s="77"/>
    </row>
    <row r="36" spans="1:13" ht="18.75" customHeight="1">
      <c r="A36" s="100"/>
      <c r="B36" s="670"/>
      <c r="C36" s="671"/>
      <c r="D36" s="671"/>
      <c r="E36" s="672"/>
      <c r="F36" s="84">
        <v>20</v>
      </c>
      <c r="G36" s="85"/>
      <c r="H36" s="86">
        <v>222</v>
      </c>
      <c r="I36" s="126">
        <f t="shared" si="3"/>
        <v>4440</v>
      </c>
      <c r="J36" s="26">
        <v>221</v>
      </c>
      <c r="K36" s="126">
        <f t="shared" si="4"/>
        <v>4420</v>
      </c>
      <c r="L36" s="106">
        <f t="shared" si="5"/>
        <v>8860</v>
      </c>
      <c r="M36" s="85"/>
    </row>
    <row r="37" spans="1:13" ht="18.75" customHeight="1">
      <c r="A37" s="100"/>
      <c r="B37" s="670"/>
      <c r="C37" s="671"/>
      <c r="D37" s="671"/>
      <c r="E37" s="672"/>
      <c r="F37" s="104"/>
      <c r="G37" s="105"/>
      <c r="H37" s="106"/>
      <c r="I37" s="126">
        <f t="shared" si="3"/>
        <v>0</v>
      </c>
      <c r="J37" s="133"/>
      <c r="K37" s="126">
        <f t="shared" si="4"/>
        <v>0</v>
      </c>
      <c r="L37" s="106">
        <f t="shared" si="5"/>
        <v>0</v>
      </c>
      <c r="M37" s="134"/>
    </row>
    <row r="38" spans="1:13" ht="18.75" customHeight="1">
      <c r="A38" s="100"/>
      <c r="B38" s="673"/>
      <c r="C38" s="674"/>
      <c r="D38" s="674"/>
      <c r="E38" s="675"/>
      <c r="F38" s="104"/>
      <c r="G38" s="105"/>
      <c r="H38" s="106"/>
      <c r="I38" s="135">
        <f t="shared" si="3"/>
        <v>0</v>
      </c>
      <c r="J38" s="133"/>
      <c r="K38" s="135">
        <f t="shared" si="4"/>
        <v>0</v>
      </c>
      <c r="L38" s="114">
        <f t="shared" si="5"/>
        <v>0</v>
      </c>
      <c r="M38" s="134"/>
    </row>
    <row r="39" spans="1:13" ht="18.75" customHeight="1">
      <c r="A39" s="100"/>
      <c r="B39" s="670"/>
      <c r="C39" s="671"/>
      <c r="D39" s="671"/>
      <c r="E39" s="672"/>
      <c r="F39" s="104"/>
      <c r="G39" s="105"/>
      <c r="H39" s="106"/>
      <c r="I39" s="126">
        <f t="shared" si="3"/>
        <v>0</v>
      </c>
      <c r="J39" s="136"/>
      <c r="K39" s="126">
        <f t="shared" si="4"/>
        <v>0</v>
      </c>
      <c r="L39" s="106">
        <f t="shared" si="5"/>
        <v>0</v>
      </c>
      <c r="M39" s="137"/>
    </row>
    <row r="40" spans="1:13" ht="18.75" customHeight="1">
      <c r="A40" s="100"/>
      <c r="B40" s="670"/>
      <c r="C40" s="671"/>
      <c r="D40" s="671"/>
      <c r="E40" s="672"/>
      <c r="F40" s="104"/>
      <c r="G40" s="105"/>
      <c r="H40" s="106"/>
      <c r="I40" s="135">
        <f t="shared" si="3"/>
        <v>0</v>
      </c>
      <c r="J40" s="136"/>
      <c r="K40" s="126">
        <f t="shared" si="4"/>
        <v>0</v>
      </c>
      <c r="L40" s="114">
        <f t="shared" si="5"/>
        <v>0</v>
      </c>
      <c r="M40" s="137"/>
    </row>
    <row r="41" spans="1:13" ht="18.75" customHeight="1">
      <c r="A41" s="100"/>
      <c r="B41" s="101"/>
      <c r="C41" s="102"/>
      <c r="D41" s="102"/>
      <c r="E41" s="103"/>
      <c r="F41" s="104"/>
      <c r="G41" s="105"/>
      <c r="H41" s="106"/>
      <c r="I41" s="135">
        <f t="shared" si="3"/>
        <v>0</v>
      </c>
      <c r="J41" s="136"/>
      <c r="K41" s="126">
        <f t="shared" si="4"/>
        <v>0</v>
      </c>
      <c r="L41" s="114">
        <f t="shared" si="5"/>
        <v>0</v>
      </c>
      <c r="M41" s="137"/>
    </row>
    <row r="42" spans="1:13" ht="18.75" customHeight="1">
      <c r="A42" s="100"/>
      <c r="B42" s="101"/>
      <c r="C42" s="102"/>
      <c r="D42" s="102"/>
      <c r="E42" s="103"/>
      <c r="F42" s="104"/>
      <c r="G42" s="105"/>
      <c r="H42" s="106"/>
      <c r="I42" s="135">
        <f t="shared" si="3"/>
        <v>0</v>
      </c>
      <c r="J42" s="136"/>
      <c r="K42" s="126">
        <f t="shared" si="4"/>
        <v>0</v>
      </c>
      <c r="L42" s="114">
        <f t="shared" si="5"/>
        <v>0</v>
      </c>
      <c r="M42" s="137"/>
    </row>
    <row r="43" spans="1:13" ht="18.75" customHeight="1">
      <c r="A43" s="100"/>
      <c r="B43" s="673"/>
      <c r="C43" s="674"/>
      <c r="D43" s="674"/>
      <c r="E43" s="675"/>
      <c r="F43" s="104"/>
      <c r="G43" s="105"/>
      <c r="H43" s="106"/>
      <c r="I43" s="126">
        <f t="shared" si="3"/>
        <v>0</v>
      </c>
      <c r="J43" s="136"/>
      <c r="K43" s="126">
        <f t="shared" si="4"/>
        <v>0</v>
      </c>
      <c r="L43" s="106">
        <f t="shared" si="5"/>
        <v>0</v>
      </c>
      <c r="M43" s="137"/>
    </row>
    <row r="44" spans="1:13" ht="18.75" customHeight="1">
      <c r="A44" s="100"/>
      <c r="B44" s="670"/>
      <c r="C44" s="671"/>
      <c r="D44" s="671"/>
      <c r="E44" s="672"/>
      <c r="F44" s="104"/>
      <c r="G44" s="105"/>
      <c r="H44" s="106"/>
      <c r="I44" s="135">
        <f t="shared" si="3"/>
        <v>0</v>
      </c>
      <c r="J44" s="136"/>
      <c r="K44" s="135">
        <f t="shared" si="4"/>
        <v>0</v>
      </c>
      <c r="L44" s="114">
        <f t="shared" si="5"/>
        <v>0</v>
      </c>
      <c r="M44" s="137"/>
    </row>
    <row r="45" spans="1:13" ht="18.75" customHeight="1">
      <c r="A45" s="100"/>
      <c r="B45" s="670"/>
      <c r="C45" s="671"/>
      <c r="D45" s="671"/>
      <c r="E45" s="672"/>
      <c r="F45" s="107"/>
      <c r="G45" s="108"/>
      <c r="H45" s="109"/>
      <c r="I45" s="126">
        <f t="shared" si="3"/>
        <v>0</v>
      </c>
      <c r="J45" s="138"/>
      <c r="K45" s="139">
        <f>SUM(K39:K44)</f>
        <v>0</v>
      </c>
      <c r="L45" s="106">
        <f t="shared" si="5"/>
        <v>0</v>
      </c>
      <c r="M45" s="137"/>
    </row>
    <row r="46" spans="1:13" ht="18.75" customHeight="1">
      <c r="A46" s="100"/>
      <c r="B46" s="673"/>
      <c r="C46" s="674"/>
      <c r="D46" s="674"/>
      <c r="E46" s="675"/>
      <c r="F46" s="104"/>
      <c r="G46" s="105"/>
      <c r="H46" s="106"/>
      <c r="I46" s="135">
        <f t="shared" si="3"/>
        <v>0</v>
      </c>
      <c r="J46" s="133"/>
      <c r="K46" s="126">
        <f t="shared" ref="K46:K52" si="6">SUM(J46)*$F46</f>
        <v>0</v>
      </c>
      <c r="L46" s="114">
        <f t="shared" si="5"/>
        <v>0</v>
      </c>
      <c r="M46" s="134"/>
    </row>
    <row r="47" spans="1:13" ht="18.75" customHeight="1">
      <c r="A47" s="100"/>
      <c r="B47" s="670"/>
      <c r="C47" s="671"/>
      <c r="D47" s="671"/>
      <c r="E47" s="672"/>
      <c r="F47" s="104"/>
      <c r="G47" s="105"/>
      <c r="H47" s="106"/>
      <c r="I47" s="126">
        <f t="shared" si="3"/>
        <v>0</v>
      </c>
      <c r="J47" s="136"/>
      <c r="K47" s="126">
        <f t="shared" si="6"/>
        <v>0</v>
      </c>
      <c r="L47" s="106">
        <f t="shared" si="5"/>
        <v>0</v>
      </c>
      <c r="M47" s="137"/>
    </row>
    <row r="48" spans="1:13" ht="18.75" customHeight="1">
      <c r="A48" s="100"/>
      <c r="B48" s="101"/>
      <c r="C48" s="102"/>
      <c r="D48" s="102"/>
      <c r="E48" s="103"/>
      <c r="F48" s="104"/>
      <c r="G48" s="105"/>
      <c r="H48" s="106"/>
      <c r="I48" s="126">
        <f t="shared" si="3"/>
        <v>0</v>
      </c>
      <c r="J48" s="136"/>
      <c r="K48" s="126"/>
      <c r="L48" s="106">
        <f t="shared" si="5"/>
        <v>0</v>
      </c>
      <c r="M48" s="137"/>
    </row>
    <row r="49" spans="1:14" ht="18.75" customHeight="1">
      <c r="A49" s="100"/>
      <c r="B49" s="670"/>
      <c r="C49" s="671"/>
      <c r="D49" s="671"/>
      <c r="E49" s="672"/>
      <c r="F49" s="104"/>
      <c r="G49" s="105"/>
      <c r="H49" s="106"/>
      <c r="I49" s="135">
        <f t="shared" si="3"/>
        <v>0</v>
      </c>
      <c r="J49" s="136"/>
      <c r="K49" s="126">
        <f t="shared" si="6"/>
        <v>0</v>
      </c>
      <c r="L49" s="114">
        <f t="shared" si="5"/>
        <v>0</v>
      </c>
      <c r="M49" s="137"/>
    </row>
    <row r="50" spans="1:14" ht="18.75" customHeight="1">
      <c r="A50" s="100"/>
      <c r="B50" s="673"/>
      <c r="C50" s="674"/>
      <c r="D50" s="674"/>
      <c r="E50" s="675"/>
      <c r="F50" s="104"/>
      <c r="G50" s="105"/>
      <c r="H50" s="106"/>
      <c r="I50" s="135">
        <f t="shared" si="3"/>
        <v>0</v>
      </c>
      <c r="J50" s="136"/>
      <c r="K50" s="126">
        <f t="shared" si="6"/>
        <v>0</v>
      </c>
      <c r="L50" s="114">
        <f t="shared" si="5"/>
        <v>0</v>
      </c>
      <c r="M50" s="137"/>
    </row>
    <row r="51" spans="1:14" ht="18.75" customHeight="1">
      <c r="A51" s="100"/>
      <c r="B51" s="673"/>
      <c r="C51" s="674"/>
      <c r="D51" s="674"/>
      <c r="E51" s="675"/>
      <c r="F51" s="104"/>
      <c r="G51" s="110"/>
      <c r="H51" s="106"/>
      <c r="I51" s="135">
        <f t="shared" si="3"/>
        <v>0</v>
      </c>
      <c r="J51" s="138"/>
      <c r="K51" s="126">
        <f t="shared" si="6"/>
        <v>0</v>
      </c>
      <c r="L51" s="114">
        <f t="shared" si="5"/>
        <v>0</v>
      </c>
      <c r="M51" s="137"/>
    </row>
    <row r="52" spans="1:14" ht="18.75" customHeight="1">
      <c r="A52" s="111"/>
      <c r="B52" s="670"/>
      <c r="C52" s="671"/>
      <c r="D52" s="671"/>
      <c r="E52" s="672"/>
      <c r="F52" s="112"/>
      <c r="G52" s="113"/>
      <c r="H52" s="114"/>
      <c r="I52" s="135">
        <f t="shared" si="3"/>
        <v>0</v>
      </c>
      <c r="J52" s="140"/>
      <c r="K52" s="135">
        <f t="shared" si="6"/>
        <v>0</v>
      </c>
      <c r="L52" s="114">
        <f t="shared" si="5"/>
        <v>0</v>
      </c>
      <c r="M52" s="141"/>
    </row>
    <row r="53" spans="1:14" ht="18.75" customHeight="1">
      <c r="A53" s="115"/>
      <c r="B53" s="116"/>
      <c r="C53" s="117"/>
      <c r="D53" s="118"/>
      <c r="E53" s="119" t="s">
        <v>99</v>
      </c>
      <c r="F53" s="120"/>
      <c r="G53" s="121"/>
      <c r="H53" s="122"/>
      <c r="I53" s="142">
        <f>SUM(I35:I52)</f>
        <v>4746</v>
      </c>
      <c r="J53" s="143"/>
      <c r="K53" s="142">
        <f>SUM(K35:K52)</f>
        <v>4743</v>
      </c>
      <c r="L53" s="142">
        <f>SUM(L35:L52)</f>
        <v>9489</v>
      </c>
      <c r="M53" s="144"/>
    </row>
    <row r="54" spans="1:14" ht="18.75" customHeight="1">
      <c r="A54" s="123"/>
      <c r="B54" s="116"/>
      <c r="C54" s="117"/>
      <c r="D54" s="118"/>
      <c r="E54" s="119" t="s">
        <v>100</v>
      </c>
      <c r="F54" s="120"/>
      <c r="G54" s="121"/>
      <c r="H54" s="122"/>
      <c r="I54" s="145">
        <f>SUM(I25+I53)</f>
        <v>5088</v>
      </c>
      <c r="J54" s="142"/>
      <c r="K54" s="145">
        <f>SUM(K25+K53)</f>
        <v>5110</v>
      </c>
      <c r="L54" s="145">
        <f>SUM(L25+L53)</f>
        <v>10198</v>
      </c>
      <c r="M54" s="146"/>
    </row>
    <row r="55" spans="1:14" ht="18.75" customHeight="1">
      <c r="A55" s="98"/>
      <c r="B55" s="98"/>
      <c r="C55" s="98"/>
      <c r="E55" s="98"/>
      <c r="F55" s="73"/>
      <c r="G55" s="73"/>
      <c r="H55" s="73"/>
      <c r="I55" s="131"/>
      <c r="J55" s="131"/>
      <c r="K55" s="131"/>
      <c r="L55" s="131"/>
      <c r="M55" s="73"/>
    </row>
    <row r="56" spans="1:14" ht="18.75" customHeight="1">
      <c r="A56" s="98"/>
      <c r="B56" s="98"/>
      <c r="C56" s="98"/>
      <c r="E56" s="539" t="s">
        <v>61</v>
      </c>
      <c r="F56" s="539"/>
      <c r="G56" s="539"/>
      <c r="H56" s="539"/>
      <c r="I56" s="539" t="s">
        <v>62</v>
      </c>
      <c r="J56" s="539"/>
      <c r="K56" s="539"/>
      <c r="L56" s="539"/>
      <c r="M56" s="73"/>
    </row>
    <row r="57" spans="1:14" ht="18.75" customHeight="1">
      <c r="A57" s="98"/>
      <c r="B57" s="98"/>
      <c r="C57" s="98"/>
      <c r="E57" s="539" t="str">
        <f>E28</f>
        <v>(............................................................)</v>
      </c>
      <c r="F57" s="539"/>
      <c r="G57" s="539"/>
      <c r="H57" s="539"/>
      <c r="I57" s="539" t="str">
        <f>I28</f>
        <v>(............................................................)</v>
      </c>
      <c r="J57" s="539"/>
      <c r="K57" s="539"/>
      <c r="L57" s="539"/>
      <c r="M57" s="73"/>
    </row>
    <row r="58" spans="1:14" ht="18.75" customHeight="1">
      <c r="A58" s="98"/>
      <c r="B58" s="98"/>
      <c r="C58" s="98"/>
      <c r="E58" s="99"/>
      <c r="F58" s="99"/>
      <c r="G58" s="99"/>
      <c r="H58" s="99"/>
      <c r="I58" s="539" t="str">
        <f>I29</f>
        <v>ผู้อำนวยการโรงเรียน .....................................................</v>
      </c>
      <c r="J58" s="539"/>
      <c r="K58" s="539"/>
      <c r="L58" s="539"/>
      <c r="M58" s="73"/>
    </row>
    <row r="59" spans="1:14">
      <c r="A59" s="648" t="s">
        <v>42</v>
      </c>
      <c r="B59" s="648"/>
      <c r="C59" s="648"/>
      <c r="D59" s="648"/>
      <c r="E59" s="648"/>
      <c r="F59" s="648"/>
      <c r="G59" s="648"/>
      <c r="H59" s="648"/>
      <c r="I59" s="648"/>
      <c r="J59" s="648"/>
      <c r="K59" s="648"/>
      <c r="L59" s="648"/>
      <c r="M59" s="648"/>
      <c r="N59" s="124"/>
    </row>
    <row r="60" spans="1:14" ht="18.75" customHeight="1">
      <c r="A60" s="70" t="s">
        <v>43</v>
      </c>
      <c r="B60" s="70"/>
      <c r="C60" s="71"/>
      <c r="D60" s="71"/>
      <c r="E60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60" s="24"/>
      <c r="G60" s="23"/>
      <c r="H60" s="72"/>
      <c r="I60" s="98"/>
      <c r="J60" s="71"/>
      <c r="K60" s="71"/>
      <c r="L60" s="71"/>
      <c r="M60" s="71"/>
    </row>
    <row r="61" spans="1:14" ht="18.75" customHeight="1">
      <c r="A61" s="652" t="s">
        <v>45</v>
      </c>
      <c r="B61" s="652"/>
      <c r="C61" s="652"/>
      <c r="D61" s="71" t="str">
        <f>+D32</f>
        <v>โรงเรียน      ตำบล      อำเภอ      จังหวัด</v>
      </c>
      <c r="E61" s="71"/>
      <c r="F61" s="71"/>
      <c r="G61" s="71"/>
      <c r="H61" s="71"/>
      <c r="I61" s="132" t="s">
        <v>107</v>
      </c>
      <c r="J61" s="125" t="str">
        <f>+J3</f>
        <v>สพป.ปัตตานี เขต 2</v>
      </c>
      <c r="K61" s="125"/>
      <c r="L61" s="125"/>
      <c r="M61" s="125"/>
    </row>
    <row r="62" spans="1:14" ht="18.75" customHeight="1">
      <c r="A62" s="571" t="s">
        <v>50</v>
      </c>
      <c r="B62" s="575" t="s">
        <v>51</v>
      </c>
      <c r="C62" s="576"/>
      <c r="D62" s="576"/>
      <c r="E62" s="576"/>
      <c r="F62" s="655" t="s">
        <v>52</v>
      </c>
      <c r="G62" s="615" t="s">
        <v>53</v>
      </c>
      <c r="H62" s="653" t="s">
        <v>54</v>
      </c>
      <c r="I62" s="654"/>
      <c r="J62" s="653" t="s">
        <v>55</v>
      </c>
      <c r="K62" s="654"/>
      <c r="L62" s="649" t="s">
        <v>56</v>
      </c>
      <c r="M62" s="571" t="s">
        <v>57</v>
      </c>
    </row>
    <row r="63" spans="1:14" ht="18.75" customHeight="1">
      <c r="A63" s="572"/>
      <c r="B63" s="577"/>
      <c r="C63" s="578"/>
      <c r="D63" s="578"/>
      <c r="E63" s="578"/>
      <c r="F63" s="656"/>
      <c r="G63" s="616"/>
      <c r="H63" s="74" t="s">
        <v>58</v>
      </c>
      <c r="I63" s="74" t="s">
        <v>59</v>
      </c>
      <c r="J63" s="74" t="s">
        <v>58</v>
      </c>
      <c r="K63" s="74" t="s">
        <v>59</v>
      </c>
      <c r="L63" s="650"/>
      <c r="M63" s="572"/>
    </row>
    <row r="64" spans="1:14" ht="18.75" customHeight="1">
      <c r="A64" s="75"/>
      <c r="B64" s="667"/>
      <c r="C64" s="668"/>
      <c r="D64" s="668"/>
      <c r="E64" s="669"/>
      <c r="F64" s="76">
        <v>23</v>
      </c>
      <c r="G64" s="77"/>
      <c r="H64" s="78">
        <v>24</v>
      </c>
      <c r="I64" s="126">
        <f t="shared" ref="I64:I81" si="7">SUM(H64)*$F64</f>
        <v>552</v>
      </c>
      <c r="J64" s="127">
        <v>25</v>
      </c>
      <c r="K64" s="126">
        <f t="shared" ref="K64:K71" si="8">SUM(J64)*$F64</f>
        <v>575</v>
      </c>
      <c r="L64" s="106">
        <f t="shared" ref="L64:L81" si="9">SUM(,I64,K64)</f>
        <v>1127</v>
      </c>
      <c r="M64" s="77"/>
    </row>
    <row r="65" spans="1:13" ht="18.75" customHeight="1">
      <c r="A65" s="100"/>
      <c r="B65" s="670"/>
      <c r="C65" s="671"/>
      <c r="D65" s="671"/>
      <c r="E65" s="672"/>
      <c r="F65" s="84">
        <v>26</v>
      </c>
      <c r="G65" s="85"/>
      <c r="H65" s="86">
        <v>222</v>
      </c>
      <c r="I65" s="126">
        <f t="shared" si="7"/>
        <v>5772</v>
      </c>
      <c r="J65" s="26">
        <v>27</v>
      </c>
      <c r="K65" s="126">
        <f t="shared" si="8"/>
        <v>702</v>
      </c>
      <c r="L65" s="106">
        <f t="shared" si="9"/>
        <v>6474</v>
      </c>
      <c r="M65" s="85"/>
    </row>
    <row r="66" spans="1:13" ht="18.75" customHeight="1">
      <c r="A66" s="100"/>
      <c r="B66" s="670"/>
      <c r="C66" s="671"/>
      <c r="D66" s="671"/>
      <c r="E66" s="672"/>
      <c r="F66" s="104"/>
      <c r="G66" s="105"/>
      <c r="H66" s="106"/>
      <c r="I66" s="126">
        <f t="shared" si="7"/>
        <v>0</v>
      </c>
      <c r="J66" s="133"/>
      <c r="K66" s="126">
        <f t="shared" si="8"/>
        <v>0</v>
      </c>
      <c r="L66" s="106">
        <f t="shared" si="9"/>
        <v>0</v>
      </c>
      <c r="M66" s="134"/>
    </row>
    <row r="67" spans="1:13" ht="18.75" customHeight="1">
      <c r="A67" s="100"/>
      <c r="B67" s="673"/>
      <c r="C67" s="674"/>
      <c r="D67" s="674"/>
      <c r="E67" s="675"/>
      <c r="F67" s="104"/>
      <c r="G67" s="105"/>
      <c r="H67" s="106"/>
      <c r="I67" s="135">
        <f t="shared" si="7"/>
        <v>0</v>
      </c>
      <c r="J67" s="133"/>
      <c r="K67" s="135">
        <f t="shared" si="8"/>
        <v>0</v>
      </c>
      <c r="L67" s="114">
        <f t="shared" si="9"/>
        <v>0</v>
      </c>
      <c r="M67" s="134"/>
    </row>
    <row r="68" spans="1:13" ht="18.75" customHeight="1">
      <c r="A68" s="100"/>
      <c r="B68" s="266"/>
      <c r="C68" s="267"/>
      <c r="D68" s="698"/>
      <c r="E68" s="699"/>
      <c r="F68" s="104"/>
      <c r="G68" s="105"/>
      <c r="H68" s="106"/>
      <c r="I68" s="126">
        <f t="shared" si="7"/>
        <v>0</v>
      </c>
      <c r="J68" s="136"/>
      <c r="K68" s="126">
        <f t="shared" si="8"/>
        <v>0</v>
      </c>
      <c r="L68" s="106">
        <f t="shared" si="9"/>
        <v>0</v>
      </c>
      <c r="M68" s="137"/>
    </row>
    <row r="69" spans="1:13" ht="18.75" customHeight="1">
      <c r="A69" s="100"/>
      <c r="B69" s="266"/>
      <c r="C69" s="267"/>
      <c r="D69" s="698"/>
      <c r="E69" s="699"/>
      <c r="F69" s="104"/>
      <c r="G69" s="105"/>
      <c r="H69" s="106"/>
      <c r="I69" s="135">
        <f t="shared" si="7"/>
        <v>0</v>
      </c>
      <c r="J69" s="136"/>
      <c r="K69" s="126">
        <f t="shared" si="8"/>
        <v>0</v>
      </c>
      <c r="L69" s="114">
        <f t="shared" si="9"/>
        <v>0</v>
      </c>
      <c r="M69" s="137"/>
    </row>
    <row r="70" spans="1:13" ht="18.75" customHeight="1">
      <c r="A70" s="100"/>
      <c r="B70" s="266"/>
      <c r="C70" s="267"/>
      <c r="D70" s="698"/>
      <c r="E70" s="699"/>
      <c r="F70" s="104"/>
      <c r="G70" s="105"/>
      <c r="H70" s="106"/>
      <c r="I70" s="126">
        <f t="shared" si="7"/>
        <v>0</v>
      </c>
      <c r="J70" s="136"/>
      <c r="K70" s="126">
        <f t="shared" si="8"/>
        <v>0</v>
      </c>
      <c r="L70" s="106">
        <f t="shared" si="9"/>
        <v>0</v>
      </c>
      <c r="M70" s="137"/>
    </row>
    <row r="71" spans="1:13" ht="18.75" customHeight="1">
      <c r="A71" s="100"/>
      <c r="B71" s="266"/>
      <c r="C71" s="267"/>
      <c r="D71" s="698"/>
      <c r="E71" s="699"/>
      <c r="F71" s="104"/>
      <c r="G71" s="105"/>
      <c r="H71" s="106"/>
      <c r="I71" s="135">
        <f t="shared" si="7"/>
        <v>0</v>
      </c>
      <c r="J71" s="136"/>
      <c r="K71" s="135">
        <f t="shared" si="8"/>
        <v>0</v>
      </c>
      <c r="L71" s="114">
        <f t="shared" si="9"/>
        <v>0</v>
      </c>
      <c r="M71" s="137"/>
    </row>
    <row r="72" spans="1:13" ht="18.75" customHeight="1">
      <c r="A72" s="100"/>
      <c r="B72" s="670"/>
      <c r="C72" s="671"/>
      <c r="D72" s="671"/>
      <c r="E72" s="672"/>
      <c r="F72" s="107"/>
      <c r="G72" s="108"/>
      <c r="H72" s="109"/>
      <c r="I72" s="126">
        <f t="shared" si="7"/>
        <v>0</v>
      </c>
      <c r="J72" s="138"/>
      <c r="K72" s="139">
        <f>SUM(K68:K71)</f>
        <v>0</v>
      </c>
      <c r="L72" s="106">
        <f t="shared" si="9"/>
        <v>0</v>
      </c>
      <c r="M72" s="137"/>
    </row>
    <row r="73" spans="1:13" ht="18.75" customHeight="1">
      <c r="A73" s="100"/>
      <c r="B73" s="670"/>
      <c r="C73" s="671"/>
      <c r="D73" s="671"/>
      <c r="E73" s="672"/>
      <c r="F73" s="104"/>
      <c r="G73" s="105"/>
      <c r="H73" s="106"/>
      <c r="I73" s="135">
        <f t="shared" si="7"/>
        <v>0</v>
      </c>
      <c r="J73" s="133"/>
      <c r="K73" s="126">
        <f t="shared" ref="K73:K81" si="10">SUM(J73)*$F73</f>
        <v>0</v>
      </c>
      <c r="L73" s="114">
        <f t="shared" si="9"/>
        <v>0</v>
      </c>
      <c r="M73" s="134"/>
    </row>
    <row r="74" spans="1:13" ht="18.75" customHeight="1">
      <c r="A74" s="100"/>
      <c r="B74" s="266"/>
      <c r="C74" s="267"/>
      <c r="D74" s="696"/>
      <c r="E74" s="697"/>
      <c r="F74" s="104"/>
      <c r="G74" s="105"/>
      <c r="H74" s="106"/>
      <c r="I74" s="135">
        <f t="shared" si="7"/>
        <v>0</v>
      </c>
      <c r="J74" s="136"/>
      <c r="K74" s="126">
        <f t="shared" si="10"/>
        <v>0</v>
      </c>
      <c r="L74" s="106">
        <f t="shared" si="9"/>
        <v>0</v>
      </c>
      <c r="M74" s="137"/>
    </row>
    <row r="75" spans="1:13" ht="18.75" customHeight="1">
      <c r="A75" s="100"/>
      <c r="B75" s="266"/>
      <c r="C75" s="267"/>
      <c r="D75" s="698"/>
      <c r="E75" s="699"/>
      <c r="F75" s="104"/>
      <c r="G75" s="105"/>
      <c r="H75" s="106"/>
      <c r="I75" s="135">
        <f t="shared" si="7"/>
        <v>0</v>
      </c>
      <c r="J75" s="136"/>
      <c r="K75" s="126">
        <f t="shared" si="10"/>
        <v>0</v>
      </c>
      <c r="L75" s="106">
        <f t="shared" si="9"/>
        <v>0</v>
      </c>
      <c r="M75" s="137"/>
    </row>
    <row r="76" spans="1:13" ht="18.75" customHeight="1">
      <c r="A76" s="100"/>
      <c r="B76" s="266"/>
      <c r="C76" s="267"/>
      <c r="D76" s="231"/>
      <c r="E76" s="232"/>
      <c r="F76" s="104"/>
      <c r="G76" s="105"/>
      <c r="H76" s="106"/>
      <c r="I76" s="135">
        <f t="shared" si="7"/>
        <v>0</v>
      </c>
      <c r="J76" s="136"/>
      <c r="K76" s="126">
        <f t="shared" si="10"/>
        <v>0</v>
      </c>
      <c r="L76" s="106">
        <f t="shared" si="9"/>
        <v>0</v>
      </c>
      <c r="M76" s="137"/>
    </row>
    <row r="77" spans="1:13" ht="18.75" customHeight="1">
      <c r="A77" s="100"/>
      <c r="B77" s="266"/>
      <c r="C77" s="267"/>
      <c r="D77" s="231"/>
      <c r="E77" s="232"/>
      <c r="F77" s="104"/>
      <c r="G77" s="105"/>
      <c r="H77" s="106"/>
      <c r="I77" s="135">
        <f t="shared" si="7"/>
        <v>0</v>
      </c>
      <c r="J77" s="136"/>
      <c r="K77" s="126">
        <f t="shared" si="10"/>
        <v>0</v>
      </c>
      <c r="L77" s="106">
        <f t="shared" si="9"/>
        <v>0</v>
      </c>
      <c r="M77" s="137"/>
    </row>
    <row r="78" spans="1:13" ht="18.75" customHeight="1">
      <c r="A78" s="100"/>
      <c r="B78" s="266"/>
      <c r="C78" s="267"/>
      <c r="D78" s="698"/>
      <c r="E78" s="699"/>
      <c r="F78" s="104"/>
      <c r="G78" s="105"/>
      <c r="H78" s="106"/>
      <c r="I78" s="135">
        <f t="shared" si="7"/>
        <v>0</v>
      </c>
      <c r="J78" s="136"/>
      <c r="K78" s="126">
        <f t="shared" si="10"/>
        <v>0</v>
      </c>
      <c r="L78" s="106">
        <f t="shared" si="9"/>
        <v>0</v>
      </c>
      <c r="M78" s="137"/>
    </row>
    <row r="79" spans="1:13" ht="18.75" customHeight="1">
      <c r="A79" s="100"/>
      <c r="B79" s="266"/>
      <c r="C79" s="267"/>
      <c r="D79" s="231"/>
      <c r="E79" s="232"/>
      <c r="F79" s="104"/>
      <c r="G79" s="110"/>
      <c r="H79" s="106"/>
      <c r="I79" s="135">
        <f t="shared" si="7"/>
        <v>0</v>
      </c>
      <c r="J79" s="136"/>
      <c r="K79" s="126">
        <f t="shared" si="10"/>
        <v>0</v>
      </c>
      <c r="L79" s="106">
        <f t="shared" si="9"/>
        <v>0</v>
      </c>
      <c r="M79" s="137"/>
    </row>
    <row r="80" spans="1:13" ht="18.75" customHeight="1">
      <c r="A80" s="100"/>
      <c r="B80" s="268"/>
      <c r="C80" s="269"/>
      <c r="D80" s="269"/>
      <c r="E80" s="270"/>
      <c r="F80" s="104"/>
      <c r="G80" s="110"/>
      <c r="H80" s="106"/>
      <c r="I80" s="135">
        <f t="shared" si="7"/>
        <v>0</v>
      </c>
      <c r="J80" s="138"/>
      <c r="K80" s="126">
        <f t="shared" si="10"/>
        <v>0</v>
      </c>
      <c r="L80" s="114">
        <f t="shared" si="9"/>
        <v>0</v>
      </c>
      <c r="M80" s="137"/>
    </row>
    <row r="81" spans="1:14" ht="18.75" customHeight="1">
      <c r="A81" s="111"/>
      <c r="B81" s="271"/>
      <c r="C81" s="700"/>
      <c r="D81" s="701"/>
      <c r="E81" s="702"/>
      <c r="F81" s="112"/>
      <c r="G81" s="113"/>
      <c r="H81" s="114"/>
      <c r="I81" s="135">
        <f t="shared" si="7"/>
        <v>0</v>
      </c>
      <c r="J81" s="140"/>
      <c r="K81" s="135">
        <f t="shared" si="10"/>
        <v>0</v>
      </c>
      <c r="L81" s="114">
        <f t="shared" si="9"/>
        <v>0</v>
      </c>
      <c r="M81" s="141"/>
    </row>
    <row r="82" spans="1:14" ht="18.75" customHeight="1">
      <c r="A82" s="115"/>
      <c r="B82" s="116"/>
      <c r="C82" s="117"/>
      <c r="D82" s="118"/>
      <c r="E82" s="119" t="s">
        <v>108</v>
      </c>
      <c r="F82" s="120"/>
      <c r="G82" s="121"/>
      <c r="H82" s="122"/>
      <c r="I82" s="142">
        <f>SUM(I64:I81)</f>
        <v>6324</v>
      </c>
      <c r="J82" s="143"/>
      <c r="K82" s="142">
        <f>SUM(K64:K81)</f>
        <v>1277</v>
      </c>
      <c r="L82" s="142">
        <f>SUM(L64:L81)</f>
        <v>7601</v>
      </c>
      <c r="M82" s="144"/>
    </row>
    <row r="83" spans="1:14" ht="18.75" customHeight="1">
      <c r="A83" s="123"/>
      <c r="B83" s="116"/>
      <c r="C83" s="117"/>
      <c r="D83" s="118"/>
      <c r="E83" s="119" t="s">
        <v>109</v>
      </c>
      <c r="F83" s="120"/>
      <c r="G83" s="121"/>
      <c r="H83" s="122"/>
      <c r="I83" s="145">
        <f>SUM(I54+I82)</f>
        <v>11412</v>
      </c>
      <c r="J83" s="142"/>
      <c r="K83" s="145">
        <f>SUM(K54+K82)</f>
        <v>6387</v>
      </c>
      <c r="L83" s="145">
        <f>SUM(L54+L82)</f>
        <v>17799</v>
      </c>
      <c r="M83" s="146"/>
    </row>
    <row r="84" spans="1:14" ht="18.75" customHeight="1">
      <c r="A84" s="98"/>
      <c r="B84" s="98"/>
      <c r="C84" s="98"/>
      <c r="E84" s="98"/>
      <c r="F84" s="73"/>
      <c r="G84" s="73"/>
      <c r="H84" s="73"/>
      <c r="I84" s="131"/>
      <c r="J84" s="131"/>
      <c r="K84" s="131"/>
      <c r="L84" s="131"/>
      <c r="M84" s="73"/>
    </row>
    <row r="85" spans="1:14" ht="18.75" customHeight="1">
      <c r="A85" s="98"/>
      <c r="B85" s="98"/>
      <c r="C85" s="98"/>
      <c r="E85" s="539" t="s">
        <v>61</v>
      </c>
      <c r="F85" s="539"/>
      <c r="G85" s="539"/>
      <c r="H85" s="539"/>
      <c r="I85" s="539" t="s">
        <v>62</v>
      </c>
      <c r="J85" s="539"/>
      <c r="K85" s="539"/>
      <c r="L85" s="539"/>
      <c r="M85" s="73"/>
    </row>
    <row r="86" spans="1:14" ht="18.75" customHeight="1">
      <c r="A86" s="98"/>
      <c r="B86" s="98"/>
      <c r="C86" s="98"/>
      <c r="E86" s="539" t="str">
        <f>E28</f>
        <v>(............................................................)</v>
      </c>
      <c r="F86" s="539"/>
      <c r="G86" s="539"/>
      <c r="H86" s="539"/>
      <c r="I86" s="539" t="str">
        <f>I28</f>
        <v>(............................................................)</v>
      </c>
      <c r="J86" s="539"/>
      <c r="K86" s="539"/>
      <c r="L86" s="539"/>
      <c r="M86" s="73"/>
    </row>
    <row r="87" spans="1:14" ht="18.75" customHeight="1">
      <c r="A87" s="98"/>
      <c r="B87" s="98"/>
      <c r="C87" s="98"/>
      <c r="E87" s="99"/>
      <c r="F87" s="99"/>
      <c r="G87" s="99"/>
      <c r="H87" s="99"/>
      <c r="I87" s="539" t="str">
        <f>I29</f>
        <v>ผู้อำนวยการโรงเรียน .....................................................</v>
      </c>
      <c r="J87" s="539"/>
      <c r="K87" s="539"/>
      <c r="L87" s="539"/>
      <c r="M87" s="73"/>
    </row>
    <row r="88" spans="1:14">
      <c r="A88" s="648" t="s">
        <v>42</v>
      </c>
      <c r="B88" s="648"/>
      <c r="C88" s="648"/>
      <c r="D88" s="648"/>
      <c r="E88" s="648"/>
      <c r="F88" s="648"/>
      <c r="G88" s="648"/>
      <c r="H88" s="648"/>
      <c r="I88" s="648"/>
      <c r="J88" s="648"/>
      <c r="K88" s="648"/>
      <c r="L88" s="648"/>
      <c r="M88" s="648"/>
      <c r="N88" s="124"/>
    </row>
    <row r="89" spans="1:14" ht="18.75" customHeight="1">
      <c r="A89" s="70" t="s">
        <v>43</v>
      </c>
      <c r="B89" s="70"/>
      <c r="C89" s="71"/>
      <c r="D89" s="71"/>
      <c r="E89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89" s="24"/>
      <c r="G89" s="23"/>
      <c r="H89" s="72"/>
      <c r="I89" s="98"/>
      <c r="J89" s="71"/>
      <c r="K89" s="71"/>
      <c r="L89" s="71"/>
      <c r="M89" s="71"/>
    </row>
    <row r="90" spans="1:14" ht="18.75" customHeight="1">
      <c r="A90" s="652" t="s">
        <v>45</v>
      </c>
      <c r="B90" s="652"/>
      <c r="C90" s="652"/>
      <c r="D90" s="71" t="str">
        <f>+D61</f>
        <v>โรงเรียน      ตำบล      อำเภอ      จังหวัด</v>
      </c>
      <c r="E90" s="71"/>
      <c r="F90" s="71"/>
      <c r="G90" s="71"/>
      <c r="H90" s="71"/>
      <c r="I90" s="132" t="s">
        <v>107</v>
      </c>
      <c r="J90" s="125" t="str">
        <f>+J3</f>
        <v>สพป.ปัตตานี เขต 2</v>
      </c>
      <c r="K90" s="125"/>
      <c r="L90" s="125"/>
      <c r="M90" s="125"/>
    </row>
    <row r="91" spans="1:14" ht="18.75" customHeight="1">
      <c r="A91" s="571" t="s">
        <v>50</v>
      </c>
      <c r="B91" s="575" t="s">
        <v>51</v>
      </c>
      <c r="C91" s="576"/>
      <c r="D91" s="576"/>
      <c r="E91" s="576"/>
      <c r="F91" s="655" t="s">
        <v>52</v>
      </c>
      <c r="G91" s="615" t="s">
        <v>53</v>
      </c>
      <c r="H91" s="653" t="s">
        <v>54</v>
      </c>
      <c r="I91" s="654"/>
      <c r="J91" s="653" t="s">
        <v>55</v>
      </c>
      <c r="K91" s="654"/>
      <c r="L91" s="649" t="s">
        <v>56</v>
      </c>
      <c r="M91" s="571" t="s">
        <v>57</v>
      </c>
    </row>
    <row r="92" spans="1:14" ht="22.5" customHeight="1">
      <c r="A92" s="572"/>
      <c r="B92" s="577"/>
      <c r="C92" s="578"/>
      <c r="D92" s="578"/>
      <c r="E92" s="578"/>
      <c r="F92" s="656"/>
      <c r="G92" s="616"/>
      <c r="H92" s="74" t="s">
        <v>58</v>
      </c>
      <c r="I92" s="74" t="s">
        <v>59</v>
      </c>
      <c r="J92" s="74" t="s">
        <v>58</v>
      </c>
      <c r="K92" s="74" t="s">
        <v>59</v>
      </c>
      <c r="L92" s="650"/>
      <c r="M92" s="572"/>
    </row>
    <row r="93" spans="1:14" ht="18.75" customHeight="1">
      <c r="A93" s="75"/>
      <c r="B93" s="667"/>
      <c r="C93" s="668"/>
      <c r="D93" s="668"/>
      <c r="E93" s="669"/>
      <c r="F93" s="76">
        <v>23</v>
      </c>
      <c r="G93" s="77"/>
      <c r="H93" s="78">
        <v>24</v>
      </c>
      <c r="I93" s="126">
        <f t="shared" ref="I93:I110" si="11">SUM(H93)*$F93</f>
        <v>552</v>
      </c>
      <c r="J93" s="127">
        <v>25</v>
      </c>
      <c r="K93" s="126">
        <f t="shared" ref="K93:K103" si="12">SUM(J93)*$F93</f>
        <v>575</v>
      </c>
      <c r="L93" s="106">
        <f t="shared" ref="L93:L110" si="13">SUM(,I93,K93)</f>
        <v>1127</v>
      </c>
      <c r="M93" s="77"/>
    </row>
    <row r="94" spans="1:14" ht="18.75" customHeight="1">
      <c r="A94" s="100"/>
      <c r="B94" s="670"/>
      <c r="C94" s="671"/>
      <c r="D94" s="671"/>
      <c r="E94" s="672"/>
      <c r="F94" s="84">
        <v>26</v>
      </c>
      <c r="G94" s="85"/>
      <c r="H94" s="86">
        <v>222</v>
      </c>
      <c r="I94" s="126">
        <f t="shared" si="11"/>
        <v>5772</v>
      </c>
      <c r="J94" s="26">
        <v>27</v>
      </c>
      <c r="K94" s="126">
        <f t="shared" si="12"/>
        <v>702</v>
      </c>
      <c r="L94" s="106">
        <f t="shared" si="13"/>
        <v>6474</v>
      </c>
      <c r="M94" s="85"/>
    </row>
    <row r="95" spans="1:14" ht="18.75" customHeight="1">
      <c r="A95" s="100"/>
      <c r="B95" s="670"/>
      <c r="C95" s="671"/>
      <c r="D95" s="671"/>
      <c r="E95" s="672"/>
      <c r="F95" s="104"/>
      <c r="G95" s="105"/>
      <c r="H95" s="106"/>
      <c r="I95" s="126">
        <f t="shared" si="11"/>
        <v>0</v>
      </c>
      <c r="J95" s="133"/>
      <c r="K95" s="126">
        <f t="shared" si="12"/>
        <v>0</v>
      </c>
      <c r="L95" s="106">
        <f t="shared" si="13"/>
        <v>0</v>
      </c>
      <c r="M95" s="134"/>
    </row>
    <row r="96" spans="1:14" ht="18.75" customHeight="1">
      <c r="A96" s="100"/>
      <c r="B96" s="673"/>
      <c r="C96" s="674"/>
      <c r="D96" s="674"/>
      <c r="E96" s="675"/>
      <c r="F96" s="104"/>
      <c r="G96" s="105"/>
      <c r="H96" s="106"/>
      <c r="I96" s="135">
        <f t="shared" si="11"/>
        <v>0</v>
      </c>
      <c r="J96" s="133"/>
      <c r="K96" s="135">
        <f t="shared" si="12"/>
        <v>0</v>
      </c>
      <c r="L96" s="114">
        <f t="shared" si="13"/>
        <v>0</v>
      </c>
      <c r="M96" s="134"/>
    </row>
    <row r="97" spans="1:13" ht="18.75" customHeight="1">
      <c r="A97" s="100"/>
      <c r="B97" s="266"/>
      <c r="C97" s="267"/>
      <c r="D97" s="698"/>
      <c r="E97" s="699"/>
      <c r="F97" s="104"/>
      <c r="G97" s="105"/>
      <c r="H97" s="106"/>
      <c r="I97" s="126">
        <f t="shared" si="11"/>
        <v>0</v>
      </c>
      <c r="J97" s="136"/>
      <c r="K97" s="126">
        <f t="shared" si="12"/>
        <v>0</v>
      </c>
      <c r="L97" s="106">
        <f t="shared" si="13"/>
        <v>0</v>
      </c>
      <c r="M97" s="137"/>
    </row>
    <row r="98" spans="1:13" ht="18.75" customHeight="1">
      <c r="A98" s="100"/>
      <c r="B98" s="266"/>
      <c r="C98" s="267"/>
      <c r="D98" s="698"/>
      <c r="E98" s="699"/>
      <c r="F98" s="104"/>
      <c r="G98" s="105"/>
      <c r="H98" s="106"/>
      <c r="I98" s="135">
        <f t="shared" si="11"/>
        <v>0</v>
      </c>
      <c r="J98" s="136"/>
      <c r="K98" s="126">
        <f t="shared" si="12"/>
        <v>0</v>
      </c>
      <c r="L98" s="114">
        <f t="shared" si="13"/>
        <v>0</v>
      </c>
      <c r="M98" s="137"/>
    </row>
    <row r="99" spans="1:13" ht="18.75" customHeight="1">
      <c r="A99" s="100"/>
      <c r="B99" s="266"/>
      <c r="C99" s="267"/>
      <c r="D99" s="698"/>
      <c r="E99" s="699"/>
      <c r="F99" s="104"/>
      <c r="G99" s="105"/>
      <c r="H99" s="106"/>
      <c r="I99" s="135">
        <f t="shared" si="11"/>
        <v>0</v>
      </c>
      <c r="J99" s="136"/>
      <c r="K99" s="126">
        <f t="shared" si="12"/>
        <v>0</v>
      </c>
      <c r="L99" s="106">
        <f t="shared" si="13"/>
        <v>0</v>
      </c>
      <c r="M99" s="137"/>
    </row>
    <row r="100" spans="1:13" ht="18.75" customHeight="1">
      <c r="A100" s="100"/>
      <c r="B100" s="266"/>
      <c r="C100" s="267"/>
      <c r="D100" s="698"/>
      <c r="E100" s="699"/>
      <c r="F100" s="104"/>
      <c r="G100" s="105"/>
      <c r="H100" s="106"/>
      <c r="I100" s="135">
        <f t="shared" si="11"/>
        <v>0</v>
      </c>
      <c r="J100" s="136"/>
      <c r="K100" s="126">
        <f t="shared" si="12"/>
        <v>0</v>
      </c>
      <c r="L100" s="114">
        <f t="shared" si="13"/>
        <v>0</v>
      </c>
      <c r="M100" s="137"/>
    </row>
    <row r="101" spans="1:13" ht="18.75" customHeight="1">
      <c r="A101" s="100"/>
      <c r="B101" s="670"/>
      <c r="C101" s="671"/>
      <c r="D101" s="671"/>
      <c r="E101" s="672"/>
      <c r="F101" s="107"/>
      <c r="G101" s="108"/>
      <c r="H101" s="109"/>
      <c r="I101" s="135">
        <f t="shared" si="11"/>
        <v>0</v>
      </c>
      <c r="J101" s="138"/>
      <c r="K101" s="126">
        <f t="shared" si="12"/>
        <v>0</v>
      </c>
      <c r="L101" s="114">
        <f t="shared" si="13"/>
        <v>0</v>
      </c>
      <c r="M101" s="137"/>
    </row>
    <row r="102" spans="1:13" ht="18.75" customHeight="1">
      <c r="A102" s="100"/>
      <c r="B102" s="101"/>
      <c r="C102" s="102"/>
      <c r="D102" s="102"/>
      <c r="E102" s="103"/>
      <c r="F102" s="107"/>
      <c r="G102" s="108"/>
      <c r="H102" s="109"/>
      <c r="I102" s="135">
        <f t="shared" si="11"/>
        <v>0</v>
      </c>
      <c r="J102" s="218"/>
      <c r="K102" s="126">
        <f t="shared" si="12"/>
        <v>0</v>
      </c>
      <c r="L102" s="114">
        <f t="shared" si="13"/>
        <v>0</v>
      </c>
      <c r="M102" s="137"/>
    </row>
    <row r="103" spans="1:13" ht="18.75" customHeight="1">
      <c r="A103" s="100"/>
      <c r="B103" s="101"/>
      <c r="C103" s="102"/>
      <c r="D103" s="102"/>
      <c r="E103" s="103"/>
      <c r="F103" s="107"/>
      <c r="G103" s="108"/>
      <c r="H103" s="109"/>
      <c r="I103" s="135">
        <f t="shared" si="11"/>
        <v>0</v>
      </c>
      <c r="J103" s="218"/>
      <c r="K103" s="126">
        <f t="shared" si="12"/>
        <v>0</v>
      </c>
      <c r="L103" s="114">
        <f t="shared" si="13"/>
        <v>0</v>
      </c>
      <c r="M103" s="137"/>
    </row>
    <row r="104" spans="1:13" ht="18.75" customHeight="1">
      <c r="A104" s="100"/>
      <c r="B104" s="670"/>
      <c r="C104" s="671"/>
      <c r="D104" s="671"/>
      <c r="E104" s="672"/>
      <c r="F104" s="104"/>
      <c r="G104" s="105"/>
      <c r="H104" s="106"/>
      <c r="I104" s="135">
        <f t="shared" si="11"/>
        <v>0</v>
      </c>
      <c r="J104" s="133"/>
      <c r="K104" s="126">
        <f t="shared" ref="K104:K110" si="14">SUM(J104)*$F104</f>
        <v>0</v>
      </c>
      <c r="L104" s="114">
        <f t="shared" si="13"/>
        <v>0</v>
      </c>
      <c r="M104" s="134"/>
    </row>
    <row r="105" spans="1:13" ht="18.75" customHeight="1">
      <c r="A105" s="100"/>
      <c r="B105" s="266"/>
      <c r="C105" s="267"/>
      <c r="D105" s="696"/>
      <c r="E105" s="697"/>
      <c r="F105" s="104"/>
      <c r="G105" s="105"/>
      <c r="H105" s="106"/>
      <c r="I105" s="126">
        <f t="shared" si="11"/>
        <v>0</v>
      </c>
      <c r="J105" s="136"/>
      <c r="K105" s="126">
        <f t="shared" si="14"/>
        <v>0</v>
      </c>
      <c r="L105" s="106">
        <f t="shared" si="13"/>
        <v>0</v>
      </c>
      <c r="M105" s="137"/>
    </row>
    <row r="106" spans="1:13" ht="18.75" customHeight="1">
      <c r="A106" s="100"/>
      <c r="B106" s="266"/>
      <c r="C106" s="267"/>
      <c r="D106" s="698"/>
      <c r="E106" s="699"/>
      <c r="F106" s="104"/>
      <c r="G106" s="105"/>
      <c r="H106" s="106"/>
      <c r="I106" s="135">
        <f t="shared" si="11"/>
        <v>0</v>
      </c>
      <c r="J106" s="136"/>
      <c r="K106" s="126">
        <f t="shared" si="14"/>
        <v>0</v>
      </c>
      <c r="L106" s="114">
        <f t="shared" si="13"/>
        <v>0</v>
      </c>
      <c r="M106" s="137"/>
    </row>
    <row r="107" spans="1:13" ht="18.75" customHeight="1">
      <c r="A107" s="100"/>
      <c r="B107" s="266"/>
      <c r="C107" s="267"/>
      <c r="D107" s="698"/>
      <c r="E107" s="699"/>
      <c r="F107" s="104"/>
      <c r="G107" s="105"/>
      <c r="H107" s="106"/>
      <c r="I107" s="126">
        <f t="shared" si="11"/>
        <v>0</v>
      </c>
      <c r="J107" s="136"/>
      <c r="K107" s="135">
        <f t="shared" si="14"/>
        <v>0</v>
      </c>
      <c r="L107" s="106">
        <f t="shared" si="13"/>
        <v>0</v>
      </c>
      <c r="M107" s="137"/>
    </row>
    <row r="108" spans="1:13" ht="18.75" customHeight="1">
      <c r="A108" s="100"/>
      <c r="B108" s="266"/>
      <c r="C108" s="267"/>
      <c r="D108" s="231"/>
      <c r="E108" s="232"/>
      <c r="F108" s="104"/>
      <c r="G108" s="105"/>
      <c r="H108" s="106"/>
      <c r="I108" s="126">
        <f t="shared" si="11"/>
        <v>0</v>
      </c>
      <c r="J108" s="136"/>
      <c r="K108" s="135">
        <f t="shared" si="14"/>
        <v>0</v>
      </c>
      <c r="L108" s="106">
        <f t="shared" si="13"/>
        <v>0</v>
      </c>
      <c r="M108" s="137"/>
    </row>
    <row r="109" spans="1:13" ht="18.75" customHeight="1">
      <c r="A109" s="100"/>
      <c r="B109" s="268"/>
      <c r="C109" s="269"/>
      <c r="D109" s="269"/>
      <c r="E109" s="270"/>
      <c r="F109" s="104"/>
      <c r="G109" s="105"/>
      <c r="H109" s="106"/>
      <c r="I109" s="126">
        <f t="shared" si="11"/>
        <v>0</v>
      </c>
      <c r="J109" s="138"/>
      <c r="K109" s="126">
        <f t="shared" si="14"/>
        <v>0</v>
      </c>
      <c r="L109" s="114">
        <f t="shared" si="13"/>
        <v>0</v>
      </c>
      <c r="M109" s="137"/>
    </row>
    <row r="110" spans="1:13" ht="18.75" customHeight="1">
      <c r="A110" s="111"/>
      <c r="B110" s="271"/>
      <c r="C110" s="700"/>
      <c r="D110" s="701"/>
      <c r="E110" s="702"/>
      <c r="F110" s="112"/>
      <c r="G110" s="113"/>
      <c r="H110" s="114"/>
      <c r="I110" s="135">
        <f t="shared" si="11"/>
        <v>0</v>
      </c>
      <c r="J110" s="140"/>
      <c r="K110" s="135">
        <f t="shared" si="14"/>
        <v>0</v>
      </c>
      <c r="L110" s="114">
        <f t="shared" si="13"/>
        <v>0</v>
      </c>
      <c r="M110" s="141"/>
    </row>
    <row r="111" spans="1:13" ht="18.75" customHeight="1">
      <c r="A111" s="123"/>
      <c r="B111" s="116"/>
      <c r="C111" s="117"/>
      <c r="D111" s="118"/>
      <c r="E111" s="119" t="s">
        <v>110</v>
      </c>
      <c r="F111" s="120"/>
      <c r="G111" s="121"/>
      <c r="H111" s="122"/>
      <c r="I111" s="142">
        <f>SUM(I93:I110)</f>
        <v>6324</v>
      </c>
      <c r="J111" s="142"/>
      <c r="K111" s="142">
        <f>SUM(K93:K110)</f>
        <v>1277</v>
      </c>
      <c r="L111" s="142">
        <f>SUM(L93:L110)</f>
        <v>7601</v>
      </c>
      <c r="M111" s="146"/>
    </row>
    <row r="112" spans="1:13" ht="18.75" customHeight="1">
      <c r="A112" s="123"/>
      <c r="B112" s="116"/>
      <c r="C112" s="117"/>
      <c r="D112" s="118"/>
      <c r="E112" s="119" t="s">
        <v>111</v>
      </c>
      <c r="F112" s="120"/>
      <c r="G112" s="121"/>
      <c r="H112" s="122"/>
      <c r="I112" s="145">
        <f>SUM(I83+I111)</f>
        <v>17736</v>
      </c>
      <c r="J112" s="142"/>
      <c r="K112" s="145">
        <f>SUM(K83+K111)</f>
        <v>7664</v>
      </c>
      <c r="L112" s="145">
        <f>SUM(L83+L111)</f>
        <v>25400</v>
      </c>
      <c r="M112" s="146"/>
    </row>
    <row r="113" spans="1:13" ht="18.75" customHeight="1">
      <c r="A113" s="98"/>
      <c r="B113" s="98"/>
      <c r="C113" s="98"/>
      <c r="E113" s="98"/>
      <c r="F113" s="73"/>
      <c r="G113" s="73"/>
      <c r="H113" s="73"/>
      <c r="I113" s="131"/>
      <c r="J113" s="131"/>
      <c r="K113" s="131"/>
      <c r="L113" s="131"/>
      <c r="M113" s="73"/>
    </row>
    <row r="114" spans="1:13" ht="18.75" customHeight="1">
      <c r="A114" s="98"/>
      <c r="B114" s="98"/>
      <c r="C114" s="98"/>
      <c r="E114" s="539" t="s">
        <v>61</v>
      </c>
      <c r="F114" s="539"/>
      <c r="G114" s="539"/>
      <c r="H114" s="539"/>
      <c r="I114" s="539" t="s">
        <v>62</v>
      </c>
      <c r="J114" s="539"/>
      <c r="K114" s="539"/>
      <c r="L114" s="539"/>
      <c r="M114" s="73"/>
    </row>
    <row r="115" spans="1:13" ht="18.75" customHeight="1">
      <c r="A115" s="98"/>
      <c r="B115" s="98"/>
      <c r="C115" s="98"/>
      <c r="E115" s="539" t="str">
        <f>E28</f>
        <v>(............................................................)</v>
      </c>
      <c r="F115" s="539"/>
      <c r="G115" s="539"/>
      <c r="H115" s="539"/>
      <c r="I115" s="539" t="str">
        <f>I28</f>
        <v>(............................................................)</v>
      </c>
      <c r="J115" s="539"/>
      <c r="K115" s="539"/>
      <c r="L115" s="539"/>
      <c r="M115" s="73"/>
    </row>
    <row r="116" spans="1:13" ht="18.75" customHeight="1">
      <c r="A116" s="98"/>
      <c r="B116" s="98"/>
      <c r="C116" s="98"/>
      <c r="E116" s="99"/>
      <c r="F116" s="99"/>
      <c r="G116" s="99"/>
      <c r="H116" s="99"/>
      <c r="I116" s="539" t="str">
        <f>I29</f>
        <v>ผู้อำนวยการโรงเรียน .....................................................</v>
      </c>
      <c r="J116" s="539"/>
      <c r="K116" s="539"/>
      <c r="L116" s="539"/>
      <c r="M116" s="73"/>
    </row>
    <row r="117" spans="1:13" ht="18.75" customHeight="1"/>
    <row r="118" spans="1:13" ht="18.75" customHeight="1"/>
    <row r="119" spans="1:13" ht="18.75" customHeight="1"/>
    <row r="120" spans="1:13" ht="18.75" customHeight="1"/>
    <row r="121" spans="1:13" ht="18.75" customHeight="1"/>
    <row r="122" spans="1:13" ht="18.75" customHeight="1"/>
    <row r="123" spans="1:13" ht="18.75" customHeight="1"/>
    <row r="124" spans="1:13" ht="18.75" customHeight="1">
      <c r="M124" s="272"/>
    </row>
    <row r="125" spans="1:13" ht="18.75" customHeight="1"/>
    <row r="126" spans="1:13" ht="18.75" customHeight="1"/>
    <row r="127" spans="1:13" ht="18.75" customHeight="1"/>
    <row r="128" spans="1:13" ht="18.75" customHeight="1"/>
    <row r="129" ht="18.75" customHeight="1"/>
    <row r="130" ht="18.75" customHeight="1"/>
    <row r="131" ht="18.75" customHeight="1"/>
    <row r="132" ht="18.75" customHeight="1"/>
    <row r="133" ht="18.75" customHeight="1"/>
  </sheetData>
  <mergeCells count="126">
    <mergeCell ref="A1:M1"/>
    <mergeCell ref="A3:C3"/>
    <mergeCell ref="D3:I3"/>
    <mergeCell ref="A4:C4"/>
    <mergeCell ref="D4:H4"/>
    <mergeCell ref="I4:J4"/>
    <mergeCell ref="K4:M4"/>
    <mergeCell ref="H5:I5"/>
    <mergeCell ref="J5:K5"/>
    <mergeCell ref="M5:M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A25:H25"/>
    <mergeCell ref="E27:H27"/>
    <mergeCell ref="I27:L27"/>
    <mergeCell ref="E28:H28"/>
    <mergeCell ref="I28:L28"/>
    <mergeCell ref="I29:L29"/>
    <mergeCell ref="A30:M30"/>
    <mergeCell ref="A32:C32"/>
    <mergeCell ref="H33:I33"/>
    <mergeCell ref="J33:K33"/>
    <mergeCell ref="M33:M34"/>
    <mergeCell ref="B35:E35"/>
    <mergeCell ref="B36:E36"/>
    <mergeCell ref="B37:E37"/>
    <mergeCell ref="B38:E38"/>
    <mergeCell ref="B39:E39"/>
    <mergeCell ref="B40:E40"/>
    <mergeCell ref="B43:E43"/>
    <mergeCell ref="B44:E44"/>
    <mergeCell ref="B45:E45"/>
    <mergeCell ref="B46:E46"/>
    <mergeCell ref="B47:E47"/>
    <mergeCell ref="B49:E49"/>
    <mergeCell ref="B50:E50"/>
    <mergeCell ref="B51:E51"/>
    <mergeCell ref="B52:E52"/>
    <mergeCell ref="E56:H56"/>
    <mergeCell ref="I56:L56"/>
    <mergeCell ref="E57:H57"/>
    <mergeCell ref="I57:L57"/>
    <mergeCell ref="I58:L58"/>
    <mergeCell ref="A59:M59"/>
    <mergeCell ref="A61:C61"/>
    <mergeCell ref="H62:I62"/>
    <mergeCell ref="J62:K62"/>
    <mergeCell ref="B64:E64"/>
    <mergeCell ref="B65:E65"/>
    <mergeCell ref="B66:E66"/>
    <mergeCell ref="B67:E67"/>
    <mergeCell ref="M62:M63"/>
    <mergeCell ref="D68:E68"/>
    <mergeCell ref="D69:E69"/>
    <mergeCell ref="D70:E70"/>
    <mergeCell ref="D71:E71"/>
    <mergeCell ref="B72:E72"/>
    <mergeCell ref="B73:E73"/>
    <mergeCell ref="D74:E74"/>
    <mergeCell ref="D75:E75"/>
    <mergeCell ref="D78:E78"/>
    <mergeCell ref="C81:E81"/>
    <mergeCell ref="E85:H85"/>
    <mergeCell ref="I85:L85"/>
    <mergeCell ref="E86:H86"/>
    <mergeCell ref="I86:L86"/>
    <mergeCell ref="I87:L87"/>
    <mergeCell ref="A88:M88"/>
    <mergeCell ref="A90:C90"/>
    <mergeCell ref="H91:I91"/>
    <mergeCell ref="J91:K91"/>
    <mergeCell ref="M91:M92"/>
    <mergeCell ref="D107:E107"/>
    <mergeCell ref="C110:E110"/>
    <mergeCell ref="E114:H114"/>
    <mergeCell ref="I114:L114"/>
    <mergeCell ref="E115:H115"/>
    <mergeCell ref="I115:L115"/>
    <mergeCell ref="B93:E93"/>
    <mergeCell ref="B94:E94"/>
    <mergeCell ref="B95:E95"/>
    <mergeCell ref="B96:E96"/>
    <mergeCell ref="D97:E97"/>
    <mergeCell ref="D98:E98"/>
    <mergeCell ref="D99:E99"/>
    <mergeCell ref="D100:E100"/>
    <mergeCell ref="B101:E101"/>
    <mergeCell ref="I116:L116"/>
    <mergeCell ref="A5:A6"/>
    <mergeCell ref="A33:A34"/>
    <mergeCell ref="A62:A63"/>
    <mergeCell ref="A91:A92"/>
    <mergeCell ref="F5:F6"/>
    <mergeCell ref="F33:F34"/>
    <mergeCell ref="F62:F63"/>
    <mergeCell ref="F91:F92"/>
    <mergeCell ref="G5:G6"/>
    <mergeCell ref="G33:G34"/>
    <mergeCell ref="G62:G63"/>
    <mergeCell ref="G91:G92"/>
    <mergeCell ref="L5:L6"/>
    <mergeCell ref="L33:L34"/>
    <mergeCell ref="L62:L63"/>
    <mergeCell ref="L91:L92"/>
    <mergeCell ref="B5:E6"/>
    <mergeCell ref="B62:E63"/>
    <mergeCell ref="B91:E92"/>
    <mergeCell ref="B33:E34"/>
    <mergeCell ref="B104:E104"/>
    <mergeCell ref="D105:E105"/>
    <mergeCell ref="D106:E106"/>
  </mergeCells>
  <printOptions horizontalCentered="1"/>
  <pageMargins left="0.43307086614173201" right="0.43307086614173201" top="0.55118110236220497" bottom="0.15748031496063" header="0.196850393700787" footer="0.196850393700787"/>
  <pageSetup paperSize="9" orientation="landscape" horizontalDpi="300" verticalDpi="300"/>
  <headerFooter>
    <oddHeader>&amp;R&amp;"TH SarabunPSK,ธรรมดา"&amp;14
แบบ ปร.4 (ก)</oddHeader>
    <oddFooter>&amp;R&amp;"TH SarabunPSK,ธรรมดา"&amp;14หน้าที่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topLeftCell="A4" workbookViewId="0">
      <selection activeCell="H11" sqref="H11:J11"/>
    </sheetView>
  </sheetViews>
  <sheetFormatPr defaultColWidth="9.140625" defaultRowHeight="24"/>
  <cols>
    <col min="1" max="1" width="7.85546875" style="1" customWidth="1"/>
    <col min="2" max="2" width="1.28515625" style="1" customWidth="1"/>
    <col min="3" max="3" width="4.140625" style="1" customWidth="1"/>
    <col min="4" max="4" width="7.28515625" style="1" customWidth="1"/>
    <col min="5" max="5" width="18.42578125" style="1" customWidth="1"/>
    <col min="6" max="6" width="9.28515625" style="1" customWidth="1"/>
    <col min="7" max="7" width="3.28515625" style="1" customWidth="1"/>
    <col min="8" max="8" width="3.85546875" style="2" customWidth="1"/>
    <col min="9" max="9" width="8.42578125" style="2" customWidth="1"/>
    <col min="10" max="10" width="7.85546875" style="2" customWidth="1"/>
    <col min="11" max="11" width="20.42578125" style="1" customWidth="1"/>
    <col min="12" max="12" width="3.28515625" style="257" customWidth="1"/>
    <col min="13" max="16384" width="9.140625" style="257"/>
  </cols>
  <sheetData>
    <row r="1" spans="1:11">
      <c r="A1" s="648" t="s">
        <v>65</v>
      </c>
      <c r="B1" s="648"/>
      <c r="C1" s="648"/>
      <c r="D1" s="648"/>
      <c r="E1" s="648"/>
      <c r="F1" s="648"/>
      <c r="G1" s="648"/>
      <c r="H1" s="648"/>
      <c r="I1" s="648"/>
      <c r="J1" s="648"/>
      <c r="K1" s="25" t="s">
        <v>88</v>
      </c>
    </row>
    <row r="2" spans="1:11">
      <c r="A2" s="613" t="s">
        <v>68</v>
      </c>
      <c r="B2" s="613"/>
      <c r="C2" s="613"/>
      <c r="D2" s="614" t="str">
        <f>+ปร.5สามหน้า!E2</f>
        <v>จัดทำห้องปฏิบัติการวิจัยมาตรฐานความปลอดภัยด้านนิวเคลียร์และรังสี</v>
      </c>
      <c r="E2" s="614"/>
      <c r="F2" s="614"/>
      <c r="G2" s="614"/>
      <c r="H2" s="614"/>
      <c r="I2" s="614"/>
      <c r="J2" s="614"/>
      <c r="K2" s="614"/>
    </row>
    <row r="3" spans="1:11">
      <c r="A3" s="605" t="s">
        <v>45</v>
      </c>
      <c r="B3" s="605"/>
      <c r="C3" s="605"/>
      <c r="D3" s="603" t="str">
        <f>+ปร.5สามหน้า!E3</f>
        <v>สำนักงานปรมาณูเพื่อสันติ  กรุงเทพฯ</v>
      </c>
      <c r="E3" s="603"/>
      <c r="F3" s="603"/>
      <c r="G3" s="603"/>
      <c r="H3" s="603"/>
      <c r="I3" s="603"/>
      <c r="J3" s="603"/>
      <c r="K3" s="603"/>
    </row>
    <row r="4" spans="1:11">
      <c r="A4" s="605" t="s">
        <v>69</v>
      </c>
      <c r="B4" s="605"/>
      <c r="C4" s="4"/>
      <c r="D4" s="6">
        <f>+ปร.5สามหน้า!E4</f>
        <v>0</v>
      </c>
      <c r="E4" s="4"/>
      <c r="F4" s="4"/>
      <c r="G4" s="4"/>
      <c r="H4" s="4"/>
      <c r="I4" s="4"/>
      <c r="J4" s="4"/>
      <c r="K4" s="4"/>
    </row>
    <row r="5" spans="1:11">
      <c r="A5" s="605" t="s">
        <v>112</v>
      </c>
      <c r="B5" s="605"/>
      <c r="C5" s="605"/>
      <c r="D5" s="605"/>
      <c r="E5" s="605"/>
      <c r="F5" s="7"/>
      <c r="G5" s="603" t="s">
        <v>52</v>
      </c>
      <c r="H5" s="603"/>
      <c r="I5" s="624">
        <v>5</v>
      </c>
      <c r="J5" s="624"/>
      <c r="K5" s="9" t="s">
        <v>71</v>
      </c>
    </row>
    <row r="6" spans="1:11">
      <c r="A6" s="605" t="s">
        <v>49</v>
      </c>
      <c r="B6" s="605"/>
      <c r="C6" s="605"/>
      <c r="D6" s="605"/>
      <c r="E6" s="8">
        <f>+ปร.5สามหน้า!E6</f>
        <v>242466</v>
      </c>
      <c r="F6" s="9"/>
      <c r="G6" s="603"/>
      <c r="H6" s="603"/>
      <c r="I6" s="603"/>
      <c r="J6" s="608"/>
      <c r="K6" s="608"/>
    </row>
    <row r="7" spans="1:11" ht="12" customHeight="1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</row>
    <row r="8" spans="1:11" ht="21.75" customHeight="1">
      <c r="A8" s="615" t="s">
        <v>50</v>
      </c>
      <c r="B8" s="575" t="s">
        <v>51</v>
      </c>
      <c r="C8" s="576"/>
      <c r="D8" s="576"/>
      <c r="E8" s="576"/>
      <c r="F8" s="576"/>
      <c r="G8" s="573"/>
      <c r="H8" s="636" t="s">
        <v>74</v>
      </c>
      <c r="I8" s="637"/>
      <c r="J8" s="638"/>
      <c r="K8" s="615" t="s">
        <v>57</v>
      </c>
    </row>
    <row r="9" spans="1:11" ht="21.75" customHeight="1">
      <c r="A9" s="616"/>
      <c r="B9" s="577"/>
      <c r="C9" s="578"/>
      <c r="D9" s="578"/>
      <c r="E9" s="578"/>
      <c r="F9" s="578"/>
      <c r="G9" s="574"/>
      <c r="H9" s="639" t="s">
        <v>75</v>
      </c>
      <c r="I9" s="640"/>
      <c r="J9" s="641"/>
      <c r="K9" s="616"/>
    </row>
    <row r="10" spans="1:11">
      <c r="A10" s="10"/>
      <c r="B10" s="642" t="s">
        <v>90</v>
      </c>
      <c r="C10" s="643"/>
      <c r="D10" s="643"/>
      <c r="E10" s="643"/>
      <c r="F10" s="643"/>
      <c r="G10" s="644"/>
      <c r="H10" s="645"/>
      <c r="I10" s="646"/>
      <c r="J10" s="647"/>
      <c r="K10" s="10"/>
    </row>
    <row r="11" spans="1:11">
      <c r="A11" s="11">
        <f>A10+1</f>
        <v>1</v>
      </c>
      <c r="B11" s="602" t="s">
        <v>91</v>
      </c>
      <c r="C11" s="603"/>
      <c r="D11" s="603"/>
      <c r="E11" s="603"/>
      <c r="F11" s="603"/>
      <c r="G11" s="604"/>
      <c r="H11" s="626">
        <f>+ปร.5สามหน้า!K19</f>
        <v>10765900</v>
      </c>
      <c r="I11" s="627"/>
      <c r="J11" s="628"/>
      <c r="K11" s="27"/>
    </row>
    <row r="12" spans="1:11">
      <c r="A12" s="11"/>
      <c r="B12" s="602"/>
      <c r="C12" s="603"/>
      <c r="D12" s="603"/>
      <c r="E12" s="603"/>
      <c r="F12" s="603"/>
      <c r="G12" s="604"/>
      <c r="H12" s="626"/>
      <c r="I12" s="627"/>
      <c r="J12" s="628"/>
      <c r="K12" s="27"/>
    </row>
    <row r="13" spans="1:11">
      <c r="A13" s="11"/>
      <c r="B13" s="602"/>
      <c r="C13" s="603"/>
      <c r="D13" s="603"/>
      <c r="E13" s="603"/>
      <c r="F13" s="603"/>
      <c r="G13" s="604"/>
      <c r="H13" s="626"/>
      <c r="I13" s="627"/>
      <c r="J13" s="628"/>
      <c r="K13" s="27"/>
    </row>
    <row r="14" spans="1:11">
      <c r="A14" s="11"/>
      <c r="B14" s="623"/>
      <c r="C14" s="624"/>
      <c r="D14" s="624"/>
      <c r="E14" s="624"/>
      <c r="F14" s="624"/>
      <c r="G14" s="625"/>
      <c r="H14" s="626"/>
      <c r="I14" s="627"/>
      <c r="J14" s="628"/>
      <c r="K14" s="27"/>
    </row>
    <row r="15" spans="1:11">
      <c r="A15" s="11"/>
      <c r="B15" s="623"/>
      <c r="C15" s="624"/>
      <c r="D15" s="624"/>
      <c r="E15" s="624"/>
      <c r="F15" s="624"/>
      <c r="G15" s="625"/>
      <c r="H15" s="626"/>
      <c r="I15" s="627"/>
      <c r="J15" s="628"/>
      <c r="K15" s="27"/>
    </row>
    <row r="16" spans="1:11">
      <c r="A16" s="11"/>
      <c r="B16" s="623"/>
      <c r="C16" s="624"/>
      <c r="D16" s="624"/>
      <c r="E16" s="624"/>
      <c r="F16" s="624"/>
      <c r="G16" s="625"/>
      <c r="H16" s="626"/>
      <c r="I16" s="627"/>
      <c r="J16" s="628"/>
      <c r="K16" s="27"/>
    </row>
    <row r="17" spans="1:13">
      <c r="A17" s="11"/>
      <c r="B17" s="623"/>
      <c r="C17" s="624"/>
      <c r="D17" s="624"/>
      <c r="E17" s="624"/>
      <c r="F17" s="624"/>
      <c r="G17" s="625"/>
      <c r="H17" s="626"/>
      <c r="I17" s="627"/>
      <c r="J17" s="628"/>
      <c r="K17" s="27"/>
    </row>
    <row r="18" spans="1:13">
      <c r="A18" s="11"/>
      <c r="B18" s="623"/>
      <c r="C18" s="624"/>
      <c r="D18" s="624"/>
      <c r="E18" s="624"/>
      <c r="F18" s="624"/>
      <c r="G18" s="625"/>
      <c r="H18" s="626"/>
      <c r="I18" s="627"/>
      <c r="J18" s="628"/>
      <c r="K18" s="27"/>
    </row>
    <row r="19" spans="1:13">
      <c r="A19" s="14"/>
      <c r="B19" s="629"/>
      <c r="C19" s="630"/>
      <c r="D19" s="630"/>
      <c r="E19" s="630"/>
      <c r="F19" s="630"/>
      <c r="G19" s="631"/>
      <c r="H19" s="632"/>
      <c r="I19" s="633"/>
      <c r="J19" s="634"/>
      <c r="K19" s="28"/>
    </row>
    <row r="20" spans="1:13">
      <c r="A20" s="617" t="s">
        <v>90</v>
      </c>
      <c r="B20" s="589" t="s">
        <v>92</v>
      </c>
      <c r="C20" s="590"/>
      <c r="D20" s="590"/>
      <c r="E20" s="590"/>
      <c r="F20" s="590"/>
      <c r="G20" s="591"/>
      <c r="H20" s="620">
        <f>SUM(H11:H19)</f>
        <v>10765900</v>
      </c>
      <c r="I20" s="621"/>
      <c r="J20" s="622"/>
      <c r="K20" s="29" t="s">
        <v>79</v>
      </c>
    </row>
    <row r="21" spans="1:13">
      <c r="A21" s="572"/>
      <c r="B21" s="592" t="str">
        <f>"("&amp;BAHTTEXT(H20)&amp;")"</f>
        <v>(สิบล้านเจ็ดแสนหกหมื่นห้าพันเก้าร้อยบาทถ้วน)</v>
      </c>
      <c r="C21" s="593"/>
      <c r="D21" s="593"/>
      <c r="E21" s="593"/>
      <c r="F21" s="593"/>
      <c r="G21" s="593"/>
      <c r="H21" s="593"/>
      <c r="I21" s="593"/>
      <c r="J21" s="593"/>
      <c r="K21" s="30"/>
    </row>
    <row r="22" spans="1:13" s="256" customFormat="1">
      <c r="A22" s="15"/>
      <c r="B22" s="619"/>
      <c r="C22" s="619"/>
      <c r="D22" s="619"/>
      <c r="E22" s="580"/>
      <c r="F22" s="580"/>
      <c r="G22" s="17"/>
      <c r="H22" s="18"/>
      <c r="I22" s="18"/>
      <c r="J22" s="18"/>
      <c r="K22" s="18"/>
    </row>
    <row r="23" spans="1:13" s="256" customFormat="1" ht="21.95" customHeight="1">
      <c r="A23" s="583" t="s">
        <v>80</v>
      </c>
      <c r="B23" s="583"/>
      <c r="C23" s="583"/>
      <c r="D23" s="583"/>
      <c r="E23" s="580"/>
      <c r="F23" s="580"/>
      <c r="G23" s="580"/>
      <c r="H23" s="580"/>
      <c r="I23" s="24"/>
      <c r="J23" s="24"/>
      <c r="K23" s="23"/>
      <c r="L23" s="258"/>
      <c r="M23" s="259"/>
    </row>
    <row r="24" spans="1:13" ht="21.95" customHeight="1">
      <c r="A24" s="19"/>
      <c r="B24" s="619"/>
      <c r="C24" s="619"/>
      <c r="D24" s="619"/>
      <c r="E24" s="618" t="s">
        <v>113</v>
      </c>
      <c r="F24" s="618"/>
      <c r="G24" s="618"/>
      <c r="H24" s="618"/>
      <c r="I24" s="22"/>
      <c r="J24" s="22"/>
      <c r="K24" s="23"/>
      <c r="L24" s="260"/>
      <c r="M24" s="261"/>
    </row>
    <row r="25" spans="1:13" ht="21.95" customHeight="1">
      <c r="A25" s="19"/>
      <c r="B25" s="16"/>
      <c r="C25" s="16"/>
      <c r="D25" s="16"/>
      <c r="E25" s="20"/>
      <c r="F25" s="20"/>
      <c r="G25" s="20"/>
      <c r="H25" s="20"/>
      <c r="I25" s="22"/>
      <c r="J25" s="22"/>
      <c r="K25" s="23"/>
      <c r="L25" s="260"/>
      <c r="M25" s="261"/>
    </row>
    <row r="26" spans="1:13" ht="21.95" customHeight="1">
      <c r="A26" s="583" t="s">
        <v>82</v>
      </c>
      <c r="B26" s="583"/>
      <c r="C26" s="583"/>
      <c r="D26" s="583"/>
      <c r="E26" s="580"/>
      <c r="F26" s="580"/>
      <c r="G26" s="22"/>
      <c r="H26" s="22" t="s">
        <v>104</v>
      </c>
      <c r="I26" s="24"/>
      <c r="J26" s="24"/>
      <c r="K26" s="23"/>
      <c r="L26" s="260"/>
      <c r="M26" s="261"/>
    </row>
    <row r="27" spans="1:13" ht="21.95" customHeight="1">
      <c r="A27" s="23"/>
      <c r="B27" s="580"/>
      <c r="C27" s="580"/>
      <c r="D27" s="580"/>
      <c r="E27" s="618" t="s">
        <v>113</v>
      </c>
      <c r="F27" s="618"/>
      <c r="G27" s="24"/>
      <c r="H27" s="23"/>
      <c r="I27" s="22"/>
      <c r="J27" s="22"/>
      <c r="K27" s="23"/>
      <c r="L27" s="260"/>
      <c r="M27" s="261"/>
    </row>
    <row r="28" spans="1:13" ht="21.95" customHeight="1">
      <c r="A28" s="23"/>
      <c r="B28" s="17"/>
      <c r="C28" s="17"/>
      <c r="D28" s="17"/>
      <c r="E28" s="20"/>
      <c r="F28" s="20"/>
      <c r="G28" s="24"/>
      <c r="H28" s="23"/>
      <c r="I28" s="22"/>
      <c r="J28" s="22"/>
      <c r="K28" s="23"/>
      <c r="L28" s="260"/>
      <c r="M28" s="261"/>
    </row>
    <row r="29" spans="1:13" ht="21.95" customHeight="1">
      <c r="A29" s="583" t="s">
        <v>82</v>
      </c>
      <c r="B29" s="583"/>
      <c r="C29" s="583"/>
      <c r="D29" s="583"/>
      <c r="E29" s="580"/>
      <c r="F29" s="580"/>
      <c r="G29" s="22"/>
      <c r="H29" s="22" t="s">
        <v>84</v>
      </c>
      <c r="I29" s="22"/>
      <c r="J29" s="22"/>
      <c r="K29" s="22"/>
      <c r="L29" s="260"/>
      <c r="M29" s="261"/>
    </row>
    <row r="30" spans="1:13" ht="21.95" customHeight="1">
      <c r="A30" s="23"/>
      <c r="B30" s="580"/>
      <c r="C30" s="580"/>
      <c r="D30" s="580"/>
      <c r="E30" s="618" t="s">
        <v>113</v>
      </c>
      <c r="F30" s="618"/>
      <c r="G30" s="22"/>
      <c r="H30" s="22" t="s">
        <v>85</v>
      </c>
      <c r="I30" s="22"/>
      <c r="J30" s="31"/>
      <c r="K30" s="31"/>
      <c r="L30" s="260"/>
      <c r="M30" s="261"/>
    </row>
    <row r="31" spans="1:13" ht="21.95" customHeight="1">
      <c r="A31" s="23"/>
      <c r="B31" s="17"/>
      <c r="C31" s="17"/>
      <c r="D31" s="17"/>
      <c r="E31" s="20"/>
      <c r="F31" s="20"/>
      <c r="G31" s="22"/>
      <c r="H31" s="22"/>
      <c r="I31" s="22"/>
      <c r="J31" s="31"/>
      <c r="K31" s="31"/>
      <c r="L31" s="260"/>
      <c r="M31" s="261"/>
    </row>
    <row r="32" spans="1:13" ht="21.95" customHeight="1">
      <c r="A32" s="583" t="s">
        <v>86</v>
      </c>
      <c r="B32" s="583"/>
      <c r="C32" s="583"/>
      <c r="D32" s="583"/>
      <c r="E32" s="580"/>
      <c r="F32" s="580"/>
      <c r="G32" s="22"/>
      <c r="H32" s="22" t="s">
        <v>87</v>
      </c>
      <c r="I32" s="22"/>
      <c r="J32" s="22"/>
      <c r="K32" s="22"/>
      <c r="L32" s="260"/>
      <c r="M32" s="261"/>
    </row>
    <row r="33" spans="1:13" ht="21.95" customHeight="1">
      <c r="A33" s="23"/>
      <c r="B33" s="580"/>
      <c r="C33" s="580"/>
      <c r="D33" s="580"/>
      <c r="E33" s="618" t="s">
        <v>113</v>
      </c>
      <c r="F33" s="618"/>
      <c r="G33" s="22"/>
      <c r="H33" s="22" t="s">
        <v>85</v>
      </c>
      <c r="I33" s="22"/>
      <c r="J33" s="31"/>
      <c r="K33" s="31"/>
      <c r="L33" s="260"/>
      <c r="M33" s="261"/>
    </row>
  </sheetData>
  <mergeCells count="62">
    <mergeCell ref="A1:J1"/>
    <mergeCell ref="A2:C2"/>
    <mergeCell ref="D2:K2"/>
    <mergeCell ref="A3:C3"/>
    <mergeCell ref="D3:K3"/>
    <mergeCell ref="A4:B4"/>
    <mergeCell ref="A5:E5"/>
    <mergeCell ref="G5:H5"/>
    <mergeCell ref="I5:J5"/>
    <mergeCell ref="A6:D6"/>
    <mergeCell ref="G6:I6"/>
    <mergeCell ref="J6:K6"/>
    <mergeCell ref="A7:K7"/>
    <mergeCell ref="H8:J8"/>
    <mergeCell ref="H9:J9"/>
    <mergeCell ref="B10:G10"/>
    <mergeCell ref="H10:J10"/>
    <mergeCell ref="A8:A9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A32:D32"/>
    <mergeCell ref="E32:F32"/>
    <mergeCell ref="B33:D33"/>
    <mergeCell ref="E33:F33"/>
    <mergeCell ref="A26:D26"/>
    <mergeCell ref="E26:F26"/>
    <mergeCell ref="B27:D27"/>
    <mergeCell ref="E27:F27"/>
    <mergeCell ref="A29:D29"/>
    <mergeCell ref="E29:F29"/>
    <mergeCell ref="A20:A21"/>
    <mergeCell ref="K8:K9"/>
    <mergeCell ref="B8:G9"/>
    <mergeCell ref="B30:D30"/>
    <mergeCell ref="E30:F30"/>
    <mergeCell ref="A23:D23"/>
    <mergeCell ref="E23:F23"/>
    <mergeCell ref="G23:H23"/>
    <mergeCell ref="B24:D24"/>
    <mergeCell ref="E24:F24"/>
    <mergeCell ref="G24:H24"/>
    <mergeCell ref="B20:G20"/>
    <mergeCell ref="H20:J20"/>
    <mergeCell ref="B21:J21"/>
    <mergeCell ref="B22:D22"/>
    <mergeCell ref="E22:F22"/>
  </mergeCells>
  <printOptions horizontalCentered="1"/>
  <pageMargins left="0.511811023622047" right="0.511811023622047" top="0.74803149606299202" bottom="0.74803149606299202" header="0.31496062992126" footer="0.31496062992126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topLeftCell="A10" zoomScale="80" zoomScaleNormal="80" workbookViewId="0">
      <selection activeCell="H14" sqref="H14:J14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>
        <f>VLOOKUP(H14,U4:V28,1)</f>
        <v>0</v>
      </c>
      <c r="Q8" s="149" t="s">
        <v>12</v>
      </c>
      <c r="R8" s="211">
        <f>VLOOKUP(H15,U4:V28,2)</f>
        <v>1.3073999999999999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>
        <f>VLOOKUP(P8,X4:Y28,2)</f>
        <v>500000</v>
      </c>
      <c r="Q9" s="149" t="s">
        <v>15</v>
      </c>
      <c r="R9" s="148">
        <f>VLOOKUP(H16,U4:V28,2)</f>
        <v>1.3073999999999999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>
        <f>ปร.4สี่หน้า!L112</f>
        <v>25400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>
        <f>VLOOKUP(H14,U4:V28,1)</f>
        <v>0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>
        <f>VLOOKUP(H14,X4:Y28,2)</f>
        <v>500000</v>
      </c>
      <c r="I16" s="523"/>
      <c r="J16" s="502"/>
      <c r="K16" s="189">
        <v>60</v>
      </c>
      <c r="L16" s="188">
        <f t="shared" si="0"/>
        <v>1.2060999999999999</v>
      </c>
      <c r="N16" s="149"/>
      <c r="P16" s="194">
        <f>+((C20-E20)*(G20-I20))/(E21-G21)</f>
        <v>0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>
        <f>VLOOKUP(H14,U4:V28,2)</f>
        <v>1.3073999999999999</v>
      </c>
      <c r="I17" s="488"/>
      <c r="J17" s="489"/>
      <c r="K17" s="189">
        <v>70</v>
      </c>
      <c r="L17" s="190">
        <f t="shared" si="0"/>
        <v>1.2050000000000001</v>
      </c>
      <c r="N17" s="149"/>
      <c r="P17" s="195">
        <f>+A20-P16</f>
        <v>1.3073999999999999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>
        <f>VLOOKUP(H16,U4:V28,2)</f>
        <v>1.3073999999999999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>
        <f>R8</f>
        <v>1.3073999999999999</v>
      </c>
      <c r="B20" s="164" t="s">
        <v>30</v>
      </c>
      <c r="C20" s="165">
        <f>R8</f>
        <v>1.3073999999999999</v>
      </c>
      <c r="D20" s="166" t="s">
        <v>31</v>
      </c>
      <c r="E20" s="167">
        <f>R9</f>
        <v>1.3073999999999999</v>
      </c>
      <c r="F20" s="168" t="s">
        <v>32</v>
      </c>
      <c r="G20" s="168">
        <f>H14</f>
        <v>25400</v>
      </c>
      <c r="H20" s="168" t="s">
        <v>31</v>
      </c>
      <c r="I20" s="197">
        <f>P8</f>
        <v>0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>
        <f>P9</f>
        <v>500000</v>
      </c>
      <c r="F21" s="169" t="s">
        <v>31</v>
      </c>
      <c r="G21" s="170">
        <f>P8</f>
        <v>0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>
        <f>H14</f>
        <v>25400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>
        <f>P17</f>
        <v>1.3073999999999999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>
        <f>G23*ROUND(G24,4)</f>
        <v>33207.96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4"/>
  <sheetViews>
    <sheetView topLeftCell="A4" workbookViewId="0">
      <selection activeCell="D2" sqref="B2:L2"/>
    </sheetView>
  </sheetViews>
  <sheetFormatPr defaultColWidth="9" defaultRowHeight="18"/>
  <cols>
    <col min="1" max="1" width="7.28515625" style="69" customWidth="1"/>
    <col min="2" max="2" width="3.85546875" style="69" customWidth="1"/>
    <col min="3" max="3" width="7.7109375" style="69" customWidth="1"/>
    <col min="4" max="4" width="2.7109375" style="69" customWidth="1"/>
    <col min="5" max="5" width="6.7109375" style="69" customWidth="1"/>
    <col min="6" max="6" width="4.5703125" style="69" customWidth="1"/>
    <col min="7" max="7" width="3.7109375" style="69" customWidth="1"/>
    <col min="8" max="8" width="4.28515625" style="69" customWidth="1"/>
    <col min="9" max="9" width="15" style="69" customWidth="1"/>
    <col min="10" max="10" width="9.140625" style="69" customWidth="1"/>
    <col min="11" max="11" width="12.42578125" style="69" customWidth="1"/>
    <col min="12" max="12" width="11.85546875" style="69" customWidth="1"/>
  </cols>
  <sheetData>
    <row r="1" spans="1:12" ht="21.75">
      <c r="A1" s="612" t="s">
        <v>65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47" t="s">
        <v>66</v>
      </c>
    </row>
    <row r="2" spans="1:12" ht="21.75">
      <c r="A2" s="34" t="s">
        <v>67</v>
      </c>
      <c r="B2" s="613" t="s">
        <v>68</v>
      </c>
      <c r="C2" s="613"/>
      <c r="D2" s="613"/>
      <c r="E2" s="614" t="str">
        <f>+ปร.4สี่หน้า!E2</f>
        <v>ปรับปรุงซ่อมแซมอาคารเรียนอาคารประกอบและสิ่งก่อสร้างอื่นที่ชำรุดทรุดโทรม</v>
      </c>
      <c r="F2" s="614"/>
      <c r="G2" s="614"/>
      <c r="H2" s="614"/>
      <c r="I2" s="614"/>
      <c r="J2" s="614"/>
      <c r="K2" s="614"/>
      <c r="L2" s="614"/>
    </row>
    <row r="3" spans="1:12" ht="21.75">
      <c r="A3" s="35" t="s">
        <v>67</v>
      </c>
      <c r="B3" s="3" t="s">
        <v>45</v>
      </c>
      <c r="C3" s="3"/>
      <c r="D3" s="3"/>
      <c r="E3" s="4" t="str">
        <f>+ปร.4สี่หน้า!D3</f>
        <v>โรงเรียน      ตำบล      อำเภอ      จังหวัด</v>
      </c>
      <c r="F3" s="4"/>
      <c r="G3" s="4"/>
      <c r="H3" s="4"/>
      <c r="I3" s="4"/>
      <c r="J3" s="5"/>
      <c r="K3" s="683"/>
      <c r="L3" s="683"/>
    </row>
    <row r="4" spans="1:12" ht="21.75">
      <c r="A4" s="35" t="s">
        <v>67</v>
      </c>
      <c r="B4" s="36" t="s">
        <v>69</v>
      </c>
      <c r="C4" s="36"/>
      <c r="D4" s="36"/>
      <c r="E4" s="37" t="str">
        <f>+ปร.4สี่หน้า!J3</f>
        <v>สพป.ปัตตานี เขต 2</v>
      </c>
      <c r="F4" s="4"/>
      <c r="G4" s="4"/>
      <c r="H4" s="4"/>
      <c r="I4" s="4"/>
      <c r="J4" s="4"/>
      <c r="K4" s="4"/>
      <c r="L4" s="4"/>
    </row>
    <row r="5" spans="1:12" ht="21.75">
      <c r="A5" s="35" t="s">
        <v>67</v>
      </c>
      <c r="B5" s="605" t="s">
        <v>70</v>
      </c>
      <c r="C5" s="605"/>
      <c r="D5" s="605"/>
      <c r="E5" s="605"/>
      <c r="F5" s="605"/>
      <c r="G5" s="605"/>
      <c r="H5" s="605"/>
      <c r="I5" s="50" t="s">
        <v>52</v>
      </c>
      <c r="J5" s="13">
        <v>4</v>
      </c>
      <c r="K5" s="603" t="s">
        <v>71</v>
      </c>
      <c r="L5" s="603"/>
    </row>
    <row r="6" spans="1:12" ht="21.75">
      <c r="A6" s="35" t="s">
        <v>67</v>
      </c>
      <c r="B6" s="3" t="s">
        <v>49</v>
      </c>
      <c r="C6" s="4"/>
      <c r="D6" s="4"/>
      <c r="E6" s="4"/>
      <c r="F6" s="713">
        <f>+ปร.4สี่หน้า!K4</f>
        <v>241345</v>
      </c>
      <c r="G6" s="713"/>
      <c r="H6" s="713"/>
      <c r="I6" s="713"/>
      <c r="J6" s="713"/>
      <c r="K6" s="608" t="s">
        <v>20</v>
      </c>
      <c r="L6" s="608"/>
    </row>
    <row r="7" spans="1:12" ht="21.75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1.75">
      <c r="A8" s="571" t="s">
        <v>50</v>
      </c>
      <c r="B8" s="575" t="s">
        <v>51</v>
      </c>
      <c r="C8" s="576"/>
      <c r="D8" s="576"/>
      <c r="E8" s="576"/>
      <c r="F8" s="576"/>
      <c r="G8" s="576"/>
      <c r="H8" s="576"/>
      <c r="I8" s="40" t="s">
        <v>72</v>
      </c>
      <c r="J8" s="573" t="s">
        <v>73</v>
      </c>
      <c r="K8" s="51" t="s">
        <v>74</v>
      </c>
      <c r="L8" s="571" t="s">
        <v>57</v>
      </c>
    </row>
    <row r="9" spans="1:12" ht="21.75">
      <c r="A9" s="572"/>
      <c r="B9" s="577"/>
      <c r="C9" s="578"/>
      <c r="D9" s="578"/>
      <c r="E9" s="578"/>
      <c r="F9" s="578"/>
      <c r="G9" s="578"/>
      <c r="H9" s="578"/>
      <c r="I9" s="52" t="s">
        <v>75</v>
      </c>
      <c r="J9" s="574"/>
      <c r="K9" s="52" t="s">
        <v>75</v>
      </c>
      <c r="L9" s="572"/>
    </row>
    <row r="10" spans="1:12" ht="21.75">
      <c r="A10" s="41">
        <v>1</v>
      </c>
      <c r="B10" s="609" t="s">
        <v>76</v>
      </c>
      <c r="C10" s="610"/>
      <c r="D10" s="610"/>
      <c r="E10" s="610"/>
      <c r="F10" s="610"/>
      <c r="G10" s="610"/>
      <c r="H10" s="610"/>
      <c r="I10" s="53">
        <f>+ปร.4สี่หน้า!L112</f>
        <v>25400</v>
      </c>
      <c r="J10" s="54">
        <f>'Factor F(4)'!G24</f>
        <v>1.3073999999999999</v>
      </c>
      <c r="K10" s="53">
        <f>I10*ROUND(J10,4)</f>
        <v>33207.96</v>
      </c>
      <c r="L10" s="10"/>
    </row>
    <row r="11" spans="1:12" ht="21.75">
      <c r="A11" s="11"/>
      <c r="B11" s="602"/>
      <c r="C11" s="603"/>
      <c r="D11" s="603"/>
      <c r="E11" s="603"/>
      <c r="F11" s="603"/>
      <c r="G11" s="603"/>
      <c r="H11" s="603"/>
      <c r="I11" s="55"/>
      <c r="J11" s="56"/>
      <c r="K11" s="55"/>
      <c r="L11" s="27"/>
    </row>
    <row r="12" spans="1:12" ht="21.75">
      <c r="A12" s="11"/>
      <c r="B12" s="689"/>
      <c r="C12" s="690"/>
      <c r="D12" s="690"/>
      <c r="E12" s="690"/>
      <c r="F12" s="690"/>
      <c r="G12" s="690"/>
      <c r="H12" s="690"/>
      <c r="I12" s="57"/>
      <c r="J12" s="56"/>
      <c r="K12" s="55"/>
      <c r="L12" s="27"/>
    </row>
    <row r="13" spans="1:12" ht="21.75">
      <c r="A13" s="11"/>
      <c r="B13" s="685"/>
      <c r="C13" s="686"/>
      <c r="D13" s="686"/>
      <c r="E13" s="686"/>
      <c r="F13" s="686"/>
      <c r="G13" s="686"/>
      <c r="H13" s="687"/>
      <c r="I13" s="56"/>
      <c r="J13" s="56"/>
      <c r="K13" s="58"/>
      <c r="L13" s="27"/>
    </row>
    <row r="14" spans="1:12" ht="21.75">
      <c r="A14" s="11"/>
      <c r="B14" s="594"/>
      <c r="C14" s="595"/>
      <c r="D14" s="595"/>
      <c r="E14" s="595"/>
      <c r="F14" s="595"/>
      <c r="G14" s="595"/>
      <c r="H14" s="42"/>
      <c r="I14" s="56"/>
      <c r="J14" s="56"/>
      <c r="K14" s="55"/>
      <c r="L14" s="27"/>
    </row>
    <row r="15" spans="1:12" ht="21.75">
      <c r="A15" s="27"/>
      <c r="B15" s="598"/>
      <c r="C15" s="599"/>
      <c r="D15" s="599"/>
      <c r="E15" s="599"/>
      <c r="F15" s="599"/>
      <c r="G15" s="599"/>
      <c r="H15" s="45"/>
      <c r="I15" s="56"/>
      <c r="J15" s="56"/>
      <c r="K15" s="55"/>
      <c r="L15" s="27"/>
    </row>
    <row r="16" spans="1:12" ht="21.75">
      <c r="A16" s="27"/>
      <c r="B16" s="598"/>
      <c r="C16" s="599"/>
      <c r="D16" s="599"/>
      <c r="E16" s="599"/>
      <c r="F16" s="599"/>
      <c r="G16" s="599"/>
      <c r="H16" s="45"/>
      <c r="I16" s="56"/>
      <c r="J16" s="56"/>
      <c r="K16" s="55"/>
      <c r="L16" s="27"/>
    </row>
    <row r="17" spans="1:12" ht="21.75">
      <c r="A17" s="28"/>
      <c r="B17" s="585"/>
      <c r="C17" s="586"/>
      <c r="D17" s="586"/>
      <c r="E17" s="586"/>
      <c r="F17" s="586"/>
      <c r="G17" s="586"/>
      <c r="H17" s="46"/>
      <c r="I17" s="59"/>
      <c r="J17" s="59"/>
      <c r="K17" s="60"/>
      <c r="L17" s="28"/>
    </row>
    <row r="18" spans="1:12" ht="21.75">
      <c r="A18" s="589" t="s">
        <v>77</v>
      </c>
      <c r="B18" s="712"/>
      <c r="C18" s="712"/>
      <c r="D18" s="712"/>
      <c r="E18" s="712"/>
      <c r="F18" s="712"/>
      <c r="G18" s="712"/>
      <c r="H18" s="712"/>
      <c r="I18" s="590"/>
      <c r="J18" s="591"/>
      <c r="K18" s="61">
        <f>SUM(K10:K17)</f>
        <v>33207.96</v>
      </c>
      <c r="L18" s="62"/>
    </row>
    <row r="19" spans="1:12" ht="21.75">
      <c r="A19" s="592" t="str">
        <f>"("&amp;BAHTTEXT(K19)&amp;")"</f>
        <v>(สามหมื่นสามพันสองร้อยบาทถ้วน)</v>
      </c>
      <c r="B19" s="593"/>
      <c r="C19" s="593"/>
      <c r="D19" s="593"/>
      <c r="E19" s="593"/>
      <c r="F19" s="593"/>
      <c r="G19" s="593"/>
      <c r="H19" s="593"/>
      <c r="I19" s="593"/>
      <c r="J19" s="63" t="s">
        <v>78</v>
      </c>
      <c r="K19" s="64">
        <f>ROUNDDOWN(K18,-2)</f>
        <v>33200</v>
      </c>
      <c r="L19" s="65" t="s">
        <v>79</v>
      </c>
    </row>
    <row r="20" spans="1:12" ht="21.75">
      <c r="A20" s="23"/>
      <c r="B20" s="583"/>
      <c r="C20" s="583"/>
      <c r="D20" s="583"/>
      <c r="E20" s="583"/>
      <c r="F20" s="583"/>
      <c r="G20" s="580"/>
      <c r="H20" s="580"/>
      <c r="I20" s="580"/>
      <c r="J20" s="580"/>
      <c r="K20" s="580"/>
      <c r="L20" s="580"/>
    </row>
    <row r="21" spans="1:12" ht="21.75">
      <c r="A21" s="23"/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</row>
    <row r="22" spans="1:12" ht="21.95" customHeight="1">
      <c r="A22" s="23"/>
      <c r="B22" s="583" t="s">
        <v>80</v>
      </c>
      <c r="C22" s="583"/>
      <c r="D22" s="583"/>
      <c r="E22" s="583"/>
      <c r="F22" s="583"/>
      <c r="G22" s="580"/>
      <c r="H22" s="580"/>
      <c r="I22" s="580"/>
      <c r="J22" s="580"/>
      <c r="K22" s="580"/>
      <c r="L22" s="580"/>
    </row>
    <row r="23" spans="1:12" ht="21.95" customHeight="1">
      <c r="A23" s="23"/>
      <c r="B23" s="580"/>
      <c r="C23" s="580"/>
      <c r="D23" s="580"/>
      <c r="E23" s="580"/>
      <c r="F23" s="580"/>
      <c r="G23" s="580" t="s">
        <v>101</v>
      </c>
      <c r="H23" s="580"/>
      <c r="I23" s="580"/>
      <c r="J23" s="580"/>
      <c r="K23" s="580"/>
      <c r="L23" s="580"/>
    </row>
    <row r="24" spans="1:12" ht="21.95" customHeight="1">
      <c r="A24" s="2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1.95" customHeight="1">
      <c r="A25" s="23"/>
      <c r="B25" s="583" t="s">
        <v>82</v>
      </c>
      <c r="C25" s="583"/>
      <c r="D25" s="583"/>
      <c r="E25" s="583"/>
      <c r="F25" s="583"/>
      <c r="G25" s="580"/>
      <c r="H25" s="580"/>
      <c r="I25" s="580"/>
      <c r="J25" s="583" t="s">
        <v>102</v>
      </c>
      <c r="K25" s="583"/>
      <c r="L25" s="583"/>
    </row>
    <row r="26" spans="1:12" ht="21.95" customHeight="1">
      <c r="A26" s="23"/>
      <c r="B26" s="580"/>
      <c r="C26" s="580"/>
      <c r="D26" s="580"/>
      <c r="E26" s="580"/>
      <c r="F26" s="580"/>
      <c r="G26" s="580" t="s">
        <v>101</v>
      </c>
      <c r="H26" s="580"/>
      <c r="I26" s="580"/>
      <c r="J26" s="580"/>
      <c r="K26" s="580"/>
      <c r="L26" s="580"/>
    </row>
    <row r="27" spans="1:12" ht="21.95" customHeight="1">
      <c r="A27" s="2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21.95" customHeight="1">
      <c r="A28" s="23"/>
      <c r="B28" s="583" t="s">
        <v>82</v>
      </c>
      <c r="C28" s="583"/>
      <c r="D28" s="583"/>
      <c r="E28" s="583"/>
      <c r="F28" s="583"/>
      <c r="G28" s="580"/>
      <c r="H28" s="580"/>
      <c r="I28" s="580"/>
      <c r="J28" s="581" t="s">
        <v>84</v>
      </c>
      <c r="K28" s="581"/>
      <c r="L28" s="581"/>
    </row>
    <row r="29" spans="1:12" ht="21.95" customHeight="1">
      <c r="A29" s="48"/>
      <c r="B29" s="580"/>
      <c r="C29" s="580"/>
      <c r="D29" s="580"/>
      <c r="E29" s="580"/>
      <c r="F29" s="580"/>
      <c r="G29" s="580" t="s">
        <v>101</v>
      </c>
      <c r="H29" s="580"/>
      <c r="I29" s="580"/>
      <c r="J29" s="581" t="s">
        <v>85</v>
      </c>
      <c r="K29" s="581"/>
      <c r="L29" s="581"/>
    </row>
    <row r="30" spans="1:12" ht="21.95" customHeight="1">
      <c r="A30" s="48"/>
      <c r="B30" s="17"/>
      <c r="C30" s="17"/>
      <c r="D30" s="17"/>
      <c r="E30" s="17"/>
      <c r="F30" s="17"/>
      <c r="G30" s="17"/>
      <c r="H30" s="17"/>
      <c r="I30" s="17"/>
      <c r="J30" s="22"/>
      <c r="K30" s="22"/>
      <c r="L30" s="22"/>
    </row>
    <row r="31" spans="1:12" ht="21.95" customHeight="1">
      <c r="A31" s="49"/>
      <c r="B31" s="583" t="s">
        <v>86</v>
      </c>
      <c r="C31" s="583"/>
      <c r="D31" s="583"/>
      <c r="E31" s="583"/>
      <c r="F31" s="583"/>
      <c r="G31" s="580"/>
      <c r="H31" s="580"/>
      <c r="I31" s="580"/>
      <c r="J31" s="581" t="s">
        <v>87</v>
      </c>
      <c r="K31" s="581"/>
      <c r="L31" s="581"/>
    </row>
    <row r="32" spans="1:12" ht="21.95" customHeight="1">
      <c r="A32" s="49"/>
      <c r="B32" s="580"/>
      <c r="C32" s="580"/>
      <c r="D32" s="580"/>
      <c r="E32" s="580"/>
      <c r="F32" s="580"/>
      <c r="G32" s="580" t="s">
        <v>101</v>
      </c>
      <c r="H32" s="580"/>
      <c r="I32" s="580"/>
      <c r="J32" s="581" t="s">
        <v>85</v>
      </c>
      <c r="K32" s="581"/>
      <c r="L32" s="581"/>
    </row>
    <row r="33" spans="1:12" ht="21.75">
      <c r="A33" s="1"/>
      <c r="B33" s="228"/>
      <c r="C33" s="228"/>
      <c r="D33" s="228"/>
      <c r="E33" s="228"/>
      <c r="F33" s="228"/>
      <c r="G33" s="17"/>
      <c r="H33" s="17"/>
      <c r="I33" s="17"/>
      <c r="J33" s="262"/>
      <c r="K33" s="2"/>
      <c r="L33" s="1"/>
    </row>
    <row r="34" spans="1:12" ht="21.75">
      <c r="A34" s="1"/>
      <c r="B34" s="228"/>
      <c r="C34" s="228"/>
      <c r="D34" s="228"/>
      <c r="E34" s="228"/>
      <c r="F34" s="228"/>
      <c r="G34" s="17"/>
      <c r="H34" s="17"/>
      <c r="I34" s="17"/>
      <c r="J34" s="262"/>
      <c r="K34" s="2"/>
      <c r="L34" s="1"/>
    </row>
  </sheetData>
  <mergeCells count="52">
    <mergeCell ref="A1:K1"/>
    <mergeCell ref="B2:D2"/>
    <mergeCell ref="E2:L2"/>
    <mergeCell ref="K3:L3"/>
    <mergeCell ref="B5:H5"/>
    <mergeCell ref="K5:L5"/>
    <mergeCell ref="F6:J6"/>
    <mergeCell ref="K6:L6"/>
    <mergeCell ref="B10:H10"/>
    <mergeCell ref="B11:H11"/>
    <mergeCell ref="B12:H12"/>
    <mergeCell ref="B13:H13"/>
    <mergeCell ref="B14:G14"/>
    <mergeCell ref="B15:G15"/>
    <mergeCell ref="B16:G16"/>
    <mergeCell ref="B17:G17"/>
    <mergeCell ref="A18:J18"/>
    <mergeCell ref="A19:I19"/>
    <mergeCell ref="B20:F20"/>
    <mergeCell ref="G20:I20"/>
    <mergeCell ref="J20:L20"/>
    <mergeCell ref="B21:F21"/>
    <mergeCell ref="G21:I21"/>
    <mergeCell ref="J21:L21"/>
    <mergeCell ref="B22:F22"/>
    <mergeCell ref="G22:I22"/>
    <mergeCell ref="J22:L22"/>
    <mergeCell ref="B28:F28"/>
    <mergeCell ref="G28:I28"/>
    <mergeCell ref="J28:L28"/>
    <mergeCell ref="B23:F23"/>
    <mergeCell ref="G23:I23"/>
    <mergeCell ref="J23:L23"/>
    <mergeCell ref="B25:F25"/>
    <mergeCell ref="G25:I25"/>
    <mergeCell ref="J25:L25"/>
    <mergeCell ref="B32:F32"/>
    <mergeCell ref="G32:I32"/>
    <mergeCell ref="J32:L32"/>
    <mergeCell ref="A8:A9"/>
    <mergeCell ref="J8:J9"/>
    <mergeCell ref="L8:L9"/>
    <mergeCell ref="B8:H9"/>
    <mergeCell ref="B29:F29"/>
    <mergeCell ref="G29:I29"/>
    <mergeCell ref="J29:L29"/>
    <mergeCell ref="B31:F31"/>
    <mergeCell ref="G31:I31"/>
    <mergeCell ref="J31:L31"/>
    <mergeCell ref="B26:F26"/>
    <mergeCell ref="G26:I26"/>
    <mergeCell ref="J26:L26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3"/>
  <sheetViews>
    <sheetView workbookViewId="0">
      <selection activeCell="D2" sqref="D2:K2"/>
    </sheetView>
  </sheetViews>
  <sheetFormatPr defaultColWidth="9.140625" defaultRowHeight="24"/>
  <cols>
    <col min="1" max="1" width="7.85546875" style="1" customWidth="1"/>
    <col min="2" max="2" width="1.28515625" style="1" customWidth="1"/>
    <col min="3" max="3" width="4.140625" style="1" customWidth="1"/>
    <col min="4" max="4" width="8.28515625" style="1" customWidth="1"/>
    <col min="5" max="5" width="16" style="1" customWidth="1"/>
    <col min="6" max="6" width="8.42578125" style="1" customWidth="1"/>
    <col min="7" max="7" width="6.28515625" style="1" customWidth="1"/>
    <col min="8" max="8" width="6" style="2" customWidth="1"/>
    <col min="9" max="9" width="8.42578125" style="2" customWidth="1"/>
    <col min="10" max="10" width="8" style="2" customWidth="1"/>
    <col min="11" max="11" width="14.28515625" style="1" customWidth="1"/>
    <col min="12" max="12" width="3.28515625" style="257" customWidth="1"/>
    <col min="13" max="16384" width="9.140625" style="257"/>
  </cols>
  <sheetData>
    <row r="1" spans="1:11">
      <c r="A1" s="648" t="s">
        <v>65</v>
      </c>
      <c r="B1" s="648"/>
      <c r="C1" s="648"/>
      <c r="D1" s="648"/>
      <c r="E1" s="648"/>
      <c r="F1" s="648"/>
      <c r="G1" s="648"/>
      <c r="H1" s="648"/>
      <c r="I1" s="648"/>
      <c r="J1" s="648"/>
      <c r="K1" s="25" t="s">
        <v>88</v>
      </c>
    </row>
    <row r="2" spans="1:11">
      <c r="A2" s="613" t="s">
        <v>68</v>
      </c>
      <c r="B2" s="613"/>
      <c r="C2" s="613"/>
      <c r="D2" s="614" t="str">
        <f>+ปร.4สี่หน้า!E2</f>
        <v>ปรับปรุงซ่อมแซมอาคารเรียนอาคารประกอบและสิ่งก่อสร้างอื่นที่ชำรุดทรุดโทรม</v>
      </c>
      <c r="E2" s="614"/>
      <c r="F2" s="614"/>
      <c r="G2" s="614"/>
      <c r="H2" s="614"/>
      <c r="I2" s="614"/>
      <c r="J2" s="614"/>
      <c r="K2" s="614"/>
    </row>
    <row r="3" spans="1:11">
      <c r="A3" s="605" t="s">
        <v>45</v>
      </c>
      <c r="B3" s="605"/>
      <c r="C3" s="605"/>
      <c r="D3" s="603" t="str">
        <f>+ปร.4สี่หน้า!D3</f>
        <v>โรงเรียน      ตำบล      อำเภอ      จังหวัด</v>
      </c>
      <c r="E3" s="603"/>
      <c r="F3" s="603"/>
      <c r="G3" s="714"/>
      <c r="H3" s="714"/>
      <c r="I3" s="603"/>
      <c r="J3" s="603"/>
      <c r="K3" s="603"/>
    </row>
    <row r="4" spans="1:11">
      <c r="A4" s="605" t="s">
        <v>69</v>
      </c>
      <c r="B4" s="605"/>
      <c r="C4" s="4"/>
      <c r="D4" s="6" t="str">
        <f>+ปร.5สี่หน้า!E4</f>
        <v>สพป.ปัตตานี เขต 2</v>
      </c>
      <c r="E4" s="4"/>
      <c r="F4" s="4"/>
      <c r="G4" s="4"/>
      <c r="H4" s="4"/>
      <c r="I4" s="4"/>
      <c r="J4" s="4"/>
      <c r="K4" s="4"/>
    </row>
    <row r="5" spans="1:11">
      <c r="A5" s="605" t="s">
        <v>112</v>
      </c>
      <c r="B5" s="605"/>
      <c r="C5" s="605"/>
      <c r="D5" s="605"/>
      <c r="E5" s="605"/>
      <c r="F5" s="7"/>
      <c r="G5" s="607" t="s">
        <v>52</v>
      </c>
      <c r="H5" s="607"/>
      <c r="I5" s="624">
        <v>6</v>
      </c>
      <c r="J5" s="624"/>
      <c r="K5" s="9" t="s">
        <v>71</v>
      </c>
    </row>
    <row r="6" spans="1:11">
      <c r="A6" s="605" t="s">
        <v>49</v>
      </c>
      <c r="B6" s="605"/>
      <c r="C6" s="605"/>
      <c r="D6" s="605"/>
      <c r="E6" s="8">
        <f>+ปร.4สี่หน้า!K4</f>
        <v>241345</v>
      </c>
      <c r="F6" s="9"/>
      <c r="G6" s="603"/>
      <c r="H6" s="603"/>
      <c r="I6" s="603"/>
      <c r="J6" s="608"/>
      <c r="K6" s="608"/>
    </row>
    <row r="7" spans="1:11" ht="12" customHeight="1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</row>
    <row r="8" spans="1:11" ht="21.75" customHeight="1">
      <c r="A8" s="615" t="s">
        <v>50</v>
      </c>
      <c r="B8" s="575" t="s">
        <v>51</v>
      </c>
      <c r="C8" s="576"/>
      <c r="D8" s="576"/>
      <c r="E8" s="576"/>
      <c r="F8" s="576"/>
      <c r="G8" s="573"/>
      <c r="H8" s="636" t="s">
        <v>74</v>
      </c>
      <c r="I8" s="637"/>
      <c r="J8" s="638"/>
      <c r="K8" s="615" t="s">
        <v>57</v>
      </c>
    </row>
    <row r="9" spans="1:11" ht="21.75" customHeight="1">
      <c r="A9" s="616"/>
      <c r="B9" s="577"/>
      <c r="C9" s="578"/>
      <c r="D9" s="578"/>
      <c r="E9" s="578"/>
      <c r="F9" s="578"/>
      <c r="G9" s="574"/>
      <c r="H9" s="639" t="s">
        <v>75</v>
      </c>
      <c r="I9" s="640"/>
      <c r="J9" s="641"/>
      <c r="K9" s="616"/>
    </row>
    <row r="10" spans="1:11">
      <c r="A10" s="10"/>
      <c r="B10" s="642" t="s">
        <v>90</v>
      </c>
      <c r="C10" s="643"/>
      <c r="D10" s="643"/>
      <c r="E10" s="643"/>
      <c r="F10" s="643"/>
      <c r="G10" s="644"/>
      <c r="H10" s="645"/>
      <c r="I10" s="646"/>
      <c r="J10" s="647"/>
      <c r="K10" s="10"/>
    </row>
    <row r="11" spans="1:11">
      <c r="A11" s="11">
        <f>A10+1</f>
        <v>1</v>
      </c>
      <c r="B11" s="602" t="s">
        <v>91</v>
      </c>
      <c r="C11" s="603"/>
      <c r="D11" s="603"/>
      <c r="E11" s="603"/>
      <c r="F11" s="603"/>
      <c r="G11" s="604"/>
      <c r="H11" s="626">
        <f>+ปร.5สี่หน้า!K19</f>
        <v>33200</v>
      </c>
      <c r="I11" s="627"/>
      <c r="J11" s="628"/>
      <c r="K11" s="27"/>
    </row>
    <row r="12" spans="1:11">
      <c r="A12" s="11"/>
      <c r="B12" s="602"/>
      <c r="C12" s="603"/>
      <c r="D12" s="603"/>
      <c r="E12" s="603"/>
      <c r="F12" s="603"/>
      <c r="G12" s="604"/>
      <c r="H12" s="626"/>
      <c r="I12" s="627"/>
      <c r="J12" s="628"/>
      <c r="K12" s="27"/>
    </row>
    <row r="13" spans="1:11">
      <c r="A13" s="11"/>
      <c r="B13" s="602"/>
      <c r="C13" s="603"/>
      <c r="D13" s="603"/>
      <c r="E13" s="603"/>
      <c r="F13" s="603"/>
      <c r="G13" s="604"/>
      <c r="H13" s="626"/>
      <c r="I13" s="627"/>
      <c r="J13" s="628"/>
      <c r="K13" s="27"/>
    </row>
    <row r="14" spans="1:11">
      <c r="A14" s="11"/>
      <c r="B14" s="623"/>
      <c r="C14" s="624"/>
      <c r="D14" s="624"/>
      <c r="E14" s="624"/>
      <c r="F14" s="624"/>
      <c r="G14" s="625"/>
      <c r="H14" s="626"/>
      <c r="I14" s="627"/>
      <c r="J14" s="628"/>
      <c r="K14" s="27"/>
    </row>
    <row r="15" spans="1:11">
      <c r="A15" s="11"/>
      <c r="B15" s="623"/>
      <c r="C15" s="624"/>
      <c r="D15" s="624"/>
      <c r="E15" s="624"/>
      <c r="F15" s="624"/>
      <c r="G15" s="625"/>
      <c r="H15" s="626"/>
      <c r="I15" s="627"/>
      <c r="J15" s="628"/>
      <c r="K15" s="27"/>
    </row>
    <row r="16" spans="1:11">
      <c r="A16" s="11"/>
      <c r="B16" s="623"/>
      <c r="C16" s="624"/>
      <c r="D16" s="624"/>
      <c r="E16" s="624"/>
      <c r="F16" s="624"/>
      <c r="G16" s="625"/>
      <c r="H16" s="626"/>
      <c r="I16" s="627"/>
      <c r="J16" s="628"/>
      <c r="K16" s="27"/>
    </row>
    <row r="17" spans="1:13">
      <c r="A17" s="11"/>
      <c r="B17" s="623"/>
      <c r="C17" s="624"/>
      <c r="D17" s="624"/>
      <c r="E17" s="624"/>
      <c r="F17" s="624"/>
      <c r="G17" s="625"/>
      <c r="H17" s="626"/>
      <c r="I17" s="627"/>
      <c r="J17" s="628"/>
      <c r="K17" s="27"/>
    </row>
    <row r="18" spans="1:13">
      <c r="A18" s="11"/>
      <c r="B18" s="623"/>
      <c r="C18" s="624"/>
      <c r="D18" s="624"/>
      <c r="E18" s="624"/>
      <c r="F18" s="624"/>
      <c r="G18" s="625"/>
      <c r="H18" s="626"/>
      <c r="I18" s="627"/>
      <c r="J18" s="628"/>
      <c r="K18" s="27"/>
    </row>
    <row r="19" spans="1:13">
      <c r="A19" s="14"/>
      <c r="B19" s="629"/>
      <c r="C19" s="630"/>
      <c r="D19" s="630"/>
      <c r="E19" s="630"/>
      <c r="F19" s="630"/>
      <c r="G19" s="631"/>
      <c r="H19" s="632"/>
      <c r="I19" s="633"/>
      <c r="J19" s="634"/>
      <c r="K19" s="28"/>
    </row>
    <row r="20" spans="1:13">
      <c r="A20" s="617" t="s">
        <v>90</v>
      </c>
      <c r="B20" s="589" t="s">
        <v>92</v>
      </c>
      <c r="C20" s="590"/>
      <c r="D20" s="590"/>
      <c r="E20" s="590"/>
      <c r="F20" s="590"/>
      <c r="G20" s="591"/>
      <c r="H20" s="620">
        <f>SUM(H11:H19)</f>
        <v>33200</v>
      </c>
      <c r="I20" s="621"/>
      <c r="J20" s="622"/>
      <c r="K20" s="29" t="s">
        <v>79</v>
      </c>
    </row>
    <row r="21" spans="1:13">
      <c r="A21" s="572"/>
      <c r="B21" s="592" t="str">
        <f>"("&amp;BAHTTEXT(H20)&amp;")"</f>
        <v>(สามหมื่นสามพันสองร้อยบาทถ้วน)</v>
      </c>
      <c r="C21" s="593"/>
      <c r="D21" s="593"/>
      <c r="E21" s="593"/>
      <c r="F21" s="593"/>
      <c r="G21" s="593"/>
      <c r="H21" s="593"/>
      <c r="I21" s="593"/>
      <c r="J21" s="593"/>
      <c r="K21" s="30"/>
    </row>
    <row r="22" spans="1:13" s="256" customFormat="1">
      <c r="A22" s="15"/>
      <c r="B22" s="619"/>
      <c r="C22" s="619"/>
      <c r="D22" s="619"/>
      <c r="E22" s="580"/>
      <c r="F22" s="580"/>
      <c r="G22" s="17"/>
      <c r="H22" s="18"/>
      <c r="I22" s="18"/>
      <c r="J22" s="18"/>
      <c r="K22" s="18"/>
    </row>
    <row r="23" spans="1:13" s="256" customFormat="1" ht="21.95" customHeight="1">
      <c r="A23" s="583" t="s">
        <v>80</v>
      </c>
      <c r="B23" s="583"/>
      <c r="C23" s="583"/>
      <c r="D23" s="583"/>
      <c r="E23" s="580"/>
      <c r="F23" s="580"/>
      <c r="G23" s="580"/>
      <c r="H23" s="580"/>
      <c r="I23" s="24"/>
      <c r="J23" s="24"/>
      <c r="K23" s="23"/>
      <c r="L23" s="258"/>
      <c r="M23" s="259"/>
    </row>
    <row r="24" spans="1:13" ht="21.95" customHeight="1">
      <c r="A24" s="19"/>
      <c r="B24" s="619"/>
      <c r="C24" s="619"/>
      <c r="D24" s="619"/>
      <c r="E24" s="618" t="s">
        <v>114</v>
      </c>
      <c r="F24" s="618"/>
      <c r="G24" s="618"/>
      <c r="H24" s="618"/>
      <c r="I24" s="22"/>
      <c r="J24" s="22"/>
      <c r="K24" s="23"/>
      <c r="L24" s="260"/>
      <c r="M24" s="261"/>
    </row>
    <row r="25" spans="1:13" ht="21.95" customHeight="1">
      <c r="A25" s="19"/>
      <c r="B25" s="16"/>
      <c r="C25" s="16"/>
      <c r="D25" s="16"/>
      <c r="E25" s="20"/>
      <c r="F25" s="20"/>
      <c r="G25" s="20"/>
      <c r="H25" s="20"/>
      <c r="I25" s="22"/>
      <c r="J25" s="22"/>
      <c r="K25" s="23"/>
      <c r="L25" s="260"/>
      <c r="M25" s="261"/>
    </row>
    <row r="26" spans="1:13" ht="21.95" customHeight="1">
      <c r="A26" s="583" t="s">
        <v>82</v>
      </c>
      <c r="B26" s="583"/>
      <c r="C26" s="583"/>
      <c r="D26" s="583"/>
      <c r="E26" s="580"/>
      <c r="F26" s="580"/>
      <c r="G26" s="22"/>
      <c r="H26" s="22" t="s">
        <v>104</v>
      </c>
      <c r="I26" s="24"/>
      <c r="J26" s="24"/>
      <c r="K26" s="23"/>
      <c r="L26" s="260"/>
      <c r="M26" s="261"/>
    </row>
    <row r="27" spans="1:13" ht="21.95" customHeight="1">
      <c r="A27" s="23"/>
      <c r="B27" s="580"/>
      <c r="C27" s="580"/>
      <c r="D27" s="580"/>
      <c r="E27" s="618" t="s">
        <v>115</v>
      </c>
      <c r="F27" s="618"/>
      <c r="G27" s="24"/>
      <c r="H27" s="23"/>
      <c r="I27" s="22"/>
      <c r="J27" s="22"/>
      <c r="K27" s="23"/>
      <c r="L27" s="260"/>
      <c r="M27" s="261"/>
    </row>
    <row r="28" spans="1:13" ht="21.95" customHeight="1">
      <c r="A28" s="23"/>
      <c r="B28" s="17"/>
      <c r="C28" s="17"/>
      <c r="D28" s="17"/>
      <c r="E28" s="20"/>
      <c r="F28" s="20"/>
      <c r="G28" s="24"/>
      <c r="H28" s="23"/>
      <c r="I28" s="22"/>
      <c r="J28" s="22"/>
      <c r="K28" s="23"/>
      <c r="L28" s="260"/>
      <c r="M28" s="261"/>
    </row>
    <row r="29" spans="1:13" ht="21.95" customHeight="1">
      <c r="A29" s="583" t="s">
        <v>82</v>
      </c>
      <c r="B29" s="583"/>
      <c r="C29" s="583"/>
      <c r="D29" s="583"/>
      <c r="E29" s="580"/>
      <c r="F29" s="580"/>
      <c r="G29" s="22"/>
      <c r="H29" s="22" t="s">
        <v>84</v>
      </c>
      <c r="I29" s="22"/>
      <c r="J29" s="22"/>
      <c r="K29" s="22"/>
      <c r="L29" s="260"/>
      <c r="M29" s="261"/>
    </row>
    <row r="30" spans="1:13" ht="21.95" customHeight="1">
      <c r="A30" s="23"/>
      <c r="B30" s="580"/>
      <c r="C30" s="580"/>
      <c r="D30" s="580"/>
      <c r="E30" s="618" t="s">
        <v>115</v>
      </c>
      <c r="F30" s="618"/>
      <c r="G30" s="22"/>
      <c r="H30" s="22" t="s">
        <v>85</v>
      </c>
      <c r="I30" s="22"/>
      <c r="J30" s="31"/>
      <c r="K30" s="31"/>
      <c r="L30" s="260"/>
      <c r="M30" s="261"/>
    </row>
    <row r="31" spans="1:13" ht="21.95" customHeight="1">
      <c r="A31" s="23"/>
      <c r="B31" s="17"/>
      <c r="C31" s="17"/>
      <c r="D31" s="17"/>
      <c r="E31" s="20"/>
      <c r="F31" s="20"/>
      <c r="G31" s="22"/>
      <c r="H31" s="22"/>
      <c r="I31" s="22"/>
      <c r="J31" s="31"/>
      <c r="K31" s="31"/>
      <c r="L31" s="260"/>
      <c r="M31" s="261"/>
    </row>
    <row r="32" spans="1:13" ht="21.95" customHeight="1">
      <c r="A32" s="583" t="s">
        <v>86</v>
      </c>
      <c r="B32" s="583"/>
      <c r="C32" s="583"/>
      <c r="D32" s="583"/>
      <c r="E32" s="580"/>
      <c r="F32" s="580"/>
      <c r="G32" s="22"/>
      <c r="H32" s="22" t="s">
        <v>87</v>
      </c>
      <c r="I32" s="22"/>
      <c r="J32" s="22"/>
      <c r="K32" s="22"/>
      <c r="L32" s="260"/>
      <c r="M32" s="261"/>
    </row>
    <row r="33" spans="1:13" ht="21.95" customHeight="1">
      <c r="A33" s="23"/>
      <c r="B33" s="580"/>
      <c r="C33" s="580"/>
      <c r="D33" s="580"/>
      <c r="E33" s="618" t="s">
        <v>115</v>
      </c>
      <c r="F33" s="618"/>
      <c r="G33" s="22"/>
      <c r="H33" s="22" t="s">
        <v>85</v>
      </c>
      <c r="I33" s="22"/>
      <c r="J33" s="31"/>
      <c r="K33" s="31"/>
      <c r="L33" s="260"/>
      <c r="M33" s="261"/>
    </row>
  </sheetData>
  <mergeCells count="64">
    <mergeCell ref="A1:J1"/>
    <mergeCell ref="A2:C2"/>
    <mergeCell ref="D2:K2"/>
    <mergeCell ref="A3:C3"/>
    <mergeCell ref="D3:F3"/>
    <mergeCell ref="G3:H3"/>
    <mergeCell ref="I3:K3"/>
    <mergeCell ref="A4:B4"/>
    <mergeCell ref="A5:E5"/>
    <mergeCell ref="G5:H5"/>
    <mergeCell ref="I5:J5"/>
    <mergeCell ref="A6:D6"/>
    <mergeCell ref="G6:I6"/>
    <mergeCell ref="J6:K6"/>
    <mergeCell ref="A7:K7"/>
    <mergeCell ref="H8:J8"/>
    <mergeCell ref="H9:J9"/>
    <mergeCell ref="B10:G10"/>
    <mergeCell ref="H10:J10"/>
    <mergeCell ref="A8:A9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A32:D32"/>
    <mergeCell ref="E32:F32"/>
    <mergeCell ref="B33:D33"/>
    <mergeCell ref="E33:F33"/>
    <mergeCell ref="A26:D26"/>
    <mergeCell ref="E26:F26"/>
    <mergeCell ref="B27:D27"/>
    <mergeCell ref="E27:F27"/>
    <mergeCell ref="A29:D29"/>
    <mergeCell ref="E29:F29"/>
    <mergeCell ref="A20:A21"/>
    <mergeCell ref="K8:K9"/>
    <mergeCell ref="B8:G9"/>
    <mergeCell ref="B30:D30"/>
    <mergeCell ref="E30:F30"/>
    <mergeCell ref="A23:D23"/>
    <mergeCell ref="E23:F23"/>
    <mergeCell ref="G23:H23"/>
    <mergeCell ref="B24:D24"/>
    <mergeCell ref="E24:F24"/>
    <mergeCell ref="G24:H24"/>
    <mergeCell ref="B20:G20"/>
    <mergeCell ref="H20:J20"/>
    <mergeCell ref="B21:J21"/>
    <mergeCell ref="B22:D22"/>
    <mergeCell ref="E22:F22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39"/>
  <sheetViews>
    <sheetView topLeftCell="A49" workbookViewId="0">
      <selection activeCell="N76" sqref="N76"/>
    </sheetView>
  </sheetViews>
  <sheetFormatPr defaultColWidth="9.140625" defaultRowHeight="21.75"/>
  <cols>
    <col min="1" max="1" width="6.5703125" style="228" customWidth="1"/>
    <col min="2" max="2" width="5.28515625" style="228" customWidth="1"/>
    <col min="3" max="3" width="2.28515625" style="1" customWidth="1"/>
    <col min="4" max="4" width="6.85546875" style="1" customWidth="1"/>
    <col min="5" max="5" width="31.42578125" style="1" customWidth="1"/>
    <col min="6" max="6" width="8.42578125" style="2" customWidth="1"/>
    <col min="7" max="7" width="7.85546875" style="1" customWidth="1"/>
    <col min="8" max="9" width="12" style="229" customWidth="1"/>
    <col min="10" max="10" width="12" style="230" customWidth="1"/>
    <col min="11" max="11" width="12" style="229" customWidth="1"/>
    <col min="12" max="12" width="12.5703125" style="229" customWidth="1"/>
    <col min="13" max="13" width="11.42578125" style="66" customWidth="1"/>
    <col min="14" max="14" width="12.42578125" style="66" customWidth="1"/>
    <col min="15" max="25" width="9.140625" style="66"/>
    <col min="26" max="26" width="3.85546875" style="66" customWidth="1"/>
    <col min="27" max="16384" width="9.140625" style="66"/>
  </cols>
  <sheetData>
    <row r="1" spans="1:14">
      <c r="A1" s="719" t="s">
        <v>42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</row>
    <row r="2" spans="1:14">
      <c r="A2" s="70" t="s">
        <v>43</v>
      </c>
      <c r="B2" s="70"/>
      <c r="C2" s="71"/>
      <c r="D2" s="71"/>
      <c r="E2" s="71" t="s">
        <v>44</v>
      </c>
      <c r="F2" s="24"/>
      <c r="G2" s="23"/>
      <c r="H2" s="72"/>
      <c r="I2" s="98"/>
      <c r="J2" s="71"/>
      <c r="K2" s="71"/>
      <c r="L2" s="71"/>
      <c r="M2" s="71"/>
    </row>
    <row r="3" spans="1:14">
      <c r="A3" s="652" t="s">
        <v>45</v>
      </c>
      <c r="B3" s="652"/>
      <c r="C3" s="652"/>
      <c r="D3" s="71" t="s">
        <v>46</v>
      </c>
      <c r="E3" s="71"/>
      <c r="F3" s="71"/>
      <c r="G3" s="71"/>
      <c r="H3" s="71"/>
      <c r="I3" s="132"/>
      <c r="J3" s="70"/>
      <c r="K3" s="125"/>
      <c r="L3" s="125"/>
      <c r="M3" s="125"/>
    </row>
    <row r="4" spans="1:14" s="1" customFormat="1">
      <c r="A4" s="652" t="s">
        <v>47</v>
      </c>
      <c r="B4" s="652"/>
      <c r="C4" s="652"/>
      <c r="D4" s="651" t="s">
        <v>48</v>
      </c>
      <c r="E4" s="651"/>
      <c r="F4" s="651"/>
      <c r="G4" s="651"/>
      <c r="H4" s="651"/>
      <c r="I4" s="708" t="s">
        <v>49</v>
      </c>
      <c r="J4" s="708"/>
      <c r="K4" s="570">
        <v>242466</v>
      </c>
      <c r="L4" s="570"/>
      <c r="M4" s="570"/>
    </row>
    <row r="5" spans="1:14">
      <c r="A5" s="571" t="s">
        <v>50</v>
      </c>
      <c r="B5" s="575" t="s">
        <v>51</v>
      </c>
      <c r="C5" s="576"/>
      <c r="D5" s="576"/>
      <c r="E5" s="576"/>
      <c r="F5" s="655" t="s">
        <v>52</v>
      </c>
      <c r="G5" s="615" t="s">
        <v>53</v>
      </c>
      <c r="H5" s="653" t="s">
        <v>54</v>
      </c>
      <c r="I5" s="654"/>
      <c r="J5" s="653" t="s">
        <v>55</v>
      </c>
      <c r="K5" s="654"/>
      <c r="L5" s="649" t="s">
        <v>56</v>
      </c>
      <c r="M5" s="571" t="s">
        <v>57</v>
      </c>
    </row>
    <row r="6" spans="1:14">
      <c r="A6" s="572"/>
      <c r="B6" s="577"/>
      <c r="C6" s="578"/>
      <c r="D6" s="578"/>
      <c r="E6" s="578"/>
      <c r="F6" s="656"/>
      <c r="G6" s="616"/>
      <c r="H6" s="74" t="s">
        <v>58</v>
      </c>
      <c r="I6" s="74" t="s">
        <v>59</v>
      </c>
      <c r="J6" s="74" t="s">
        <v>58</v>
      </c>
      <c r="K6" s="74" t="s">
        <v>59</v>
      </c>
      <c r="L6" s="650"/>
      <c r="M6" s="572"/>
    </row>
    <row r="7" spans="1:14" ht="18.75" customHeight="1">
      <c r="A7" s="75">
        <v>1</v>
      </c>
      <c r="B7" s="594" t="s">
        <v>116</v>
      </c>
      <c r="C7" s="595"/>
      <c r="D7" s="595"/>
      <c r="E7" s="718"/>
      <c r="F7" s="76">
        <v>1</v>
      </c>
      <c r="G7" s="77" t="s">
        <v>117</v>
      </c>
      <c r="H7" s="78">
        <v>365000</v>
      </c>
      <c r="I7" s="126">
        <f t="shared" ref="I7:I24" si="0">SUM(H7)*$F7</f>
        <v>365000</v>
      </c>
      <c r="J7" s="127"/>
      <c r="K7" s="126">
        <f>SUM(J7)*$F7</f>
        <v>0</v>
      </c>
      <c r="L7" s="106">
        <f>SUM(,I7,K7)</f>
        <v>365000</v>
      </c>
      <c r="M7" s="77"/>
      <c r="N7" s="249"/>
    </row>
    <row r="8" spans="1:14" ht="18.75" customHeight="1">
      <c r="A8" s="75">
        <v>2</v>
      </c>
      <c r="B8" s="598" t="s">
        <v>116</v>
      </c>
      <c r="C8" s="599"/>
      <c r="D8" s="599"/>
      <c r="E8" s="657"/>
      <c r="F8" s="76">
        <v>1</v>
      </c>
      <c r="G8" s="77" t="s">
        <v>117</v>
      </c>
      <c r="H8" s="78">
        <v>162000</v>
      </c>
      <c r="I8" s="126">
        <f t="shared" si="0"/>
        <v>162000</v>
      </c>
      <c r="J8" s="127"/>
      <c r="K8" s="126">
        <f t="shared" ref="K8:K24" si="1">SUM(J8)*$F8</f>
        <v>0</v>
      </c>
      <c r="L8" s="106">
        <f t="shared" ref="L8:L24" si="2">SUM(,I8,K8)</f>
        <v>162000</v>
      </c>
      <c r="M8" s="77"/>
    </row>
    <row r="9" spans="1:14" ht="18.75" customHeight="1">
      <c r="A9" s="75">
        <v>3</v>
      </c>
      <c r="B9" s="598" t="s">
        <v>118</v>
      </c>
      <c r="C9" s="599"/>
      <c r="D9" s="599"/>
      <c r="E9" s="657"/>
      <c r="F9" s="84">
        <v>1</v>
      </c>
      <c r="G9" s="85" t="s">
        <v>117</v>
      </c>
      <c r="H9" s="86">
        <v>10000</v>
      </c>
      <c r="I9" s="126">
        <f t="shared" si="0"/>
        <v>10000</v>
      </c>
      <c r="J9" s="86"/>
      <c r="K9" s="126">
        <f t="shared" si="1"/>
        <v>0</v>
      </c>
      <c r="L9" s="106">
        <f t="shared" si="2"/>
        <v>10000</v>
      </c>
      <c r="M9" s="85"/>
    </row>
    <row r="10" spans="1:14" ht="18.75" customHeight="1">
      <c r="A10" s="75">
        <v>4</v>
      </c>
      <c r="B10" s="598" t="s">
        <v>118</v>
      </c>
      <c r="C10" s="599"/>
      <c r="D10" s="599"/>
      <c r="E10" s="657"/>
      <c r="F10" s="84">
        <v>1</v>
      </c>
      <c r="G10" s="85" t="s">
        <v>117</v>
      </c>
      <c r="H10" s="86">
        <v>10000</v>
      </c>
      <c r="I10" s="126">
        <f t="shared" si="0"/>
        <v>10000</v>
      </c>
      <c r="J10" s="86"/>
      <c r="K10" s="126">
        <f t="shared" si="1"/>
        <v>0</v>
      </c>
      <c r="L10" s="106">
        <f t="shared" si="2"/>
        <v>10000</v>
      </c>
      <c r="M10" s="85"/>
    </row>
    <row r="11" spans="1:14" ht="18.75" customHeight="1">
      <c r="A11" s="75">
        <v>5</v>
      </c>
      <c r="B11" s="598" t="s">
        <v>118</v>
      </c>
      <c r="C11" s="599"/>
      <c r="D11" s="599"/>
      <c r="E11" s="657"/>
      <c r="F11" s="84">
        <v>1</v>
      </c>
      <c r="G11" s="85" t="s">
        <v>117</v>
      </c>
      <c r="H11" s="86">
        <v>10000</v>
      </c>
      <c r="I11" s="126">
        <f t="shared" si="0"/>
        <v>10000</v>
      </c>
      <c r="J11" s="86"/>
      <c r="K11" s="126">
        <f t="shared" si="1"/>
        <v>0</v>
      </c>
      <c r="L11" s="106">
        <f t="shared" si="2"/>
        <v>10000</v>
      </c>
      <c r="M11" s="85"/>
    </row>
    <row r="12" spans="1:14" ht="18.75" customHeight="1">
      <c r="A12" s="75">
        <v>6</v>
      </c>
      <c r="B12" s="43" t="s">
        <v>119</v>
      </c>
      <c r="C12" s="44"/>
      <c r="D12" s="44"/>
      <c r="E12" s="83"/>
      <c r="F12" s="84">
        <v>3</v>
      </c>
      <c r="G12" s="85" t="s">
        <v>120</v>
      </c>
      <c r="H12" s="86">
        <v>24000</v>
      </c>
      <c r="I12" s="126">
        <f t="shared" si="0"/>
        <v>72000</v>
      </c>
      <c r="J12" s="86"/>
      <c r="K12" s="126">
        <f t="shared" si="1"/>
        <v>0</v>
      </c>
      <c r="L12" s="106">
        <f t="shared" si="2"/>
        <v>72000</v>
      </c>
      <c r="M12" s="85"/>
    </row>
    <row r="13" spans="1:14" ht="18.75" customHeight="1">
      <c r="A13" s="75">
        <v>7</v>
      </c>
      <c r="B13" s="43" t="s">
        <v>119</v>
      </c>
      <c r="C13" s="44"/>
      <c r="D13" s="44"/>
      <c r="E13" s="83"/>
      <c r="F13" s="84">
        <v>4</v>
      </c>
      <c r="G13" s="85" t="s">
        <v>120</v>
      </c>
      <c r="H13" s="86">
        <v>24000</v>
      </c>
      <c r="I13" s="126">
        <f t="shared" si="0"/>
        <v>96000</v>
      </c>
      <c r="J13" s="86"/>
      <c r="K13" s="126">
        <f t="shared" si="1"/>
        <v>0</v>
      </c>
      <c r="L13" s="106">
        <f t="shared" si="2"/>
        <v>96000</v>
      </c>
      <c r="M13" s="85"/>
    </row>
    <row r="14" spans="1:14" ht="18.75" customHeight="1">
      <c r="A14" s="75">
        <v>8</v>
      </c>
      <c r="B14" s="598" t="s">
        <v>121</v>
      </c>
      <c r="C14" s="599"/>
      <c r="D14" s="599"/>
      <c r="E14" s="657"/>
      <c r="F14" s="84">
        <v>7</v>
      </c>
      <c r="G14" s="85" t="s">
        <v>120</v>
      </c>
      <c r="H14" s="86">
        <v>27000</v>
      </c>
      <c r="I14" s="126">
        <f t="shared" si="0"/>
        <v>189000</v>
      </c>
      <c r="J14" s="86"/>
      <c r="K14" s="126">
        <f t="shared" si="1"/>
        <v>0</v>
      </c>
      <c r="L14" s="106">
        <f t="shared" si="2"/>
        <v>189000</v>
      </c>
      <c r="M14" s="85"/>
    </row>
    <row r="15" spans="1:14" ht="18.75" customHeight="1">
      <c r="A15" s="75">
        <v>9</v>
      </c>
      <c r="B15" s="598" t="s">
        <v>122</v>
      </c>
      <c r="C15" s="599"/>
      <c r="D15" s="599"/>
      <c r="E15" s="657"/>
      <c r="F15" s="84">
        <v>7</v>
      </c>
      <c r="G15" s="85" t="s">
        <v>123</v>
      </c>
      <c r="H15" s="86">
        <v>5700</v>
      </c>
      <c r="I15" s="126">
        <f t="shared" si="0"/>
        <v>39900</v>
      </c>
      <c r="J15" s="86"/>
      <c r="K15" s="126">
        <f t="shared" si="1"/>
        <v>0</v>
      </c>
      <c r="L15" s="106">
        <f t="shared" si="2"/>
        <v>39900</v>
      </c>
      <c r="M15" s="85"/>
    </row>
    <row r="16" spans="1:14" ht="18.75" customHeight="1">
      <c r="A16" s="75">
        <v>10</v>
      </c>
      <c r="B16" s="598" t="s">
        <v>116</v>
      </c>
      <c r="C16" s="599"/>
      <c r="D16" s="599"/>
      <c r="E16" s="657"/>
      <c r="F16" s="84">
        <v>1</v>
      </c>
      <c r="G16" s="85" t="s">
        <v>117</v>
      </c>
      <c r="H16" s="86">
        <v>432000</v>
      </c>
      <c r="I16" s="126">
        <f t="shared" si="0"/>
        <v>432000</v>
      </c>
      <c r="J16" s="86"/>
      <c r="K16" s="126">
        <f t="shared" si="1"/>
        <v>0</v>
      </c>
      <c r="L16" s="106">
        <f t="shared" si="2"/>
        <v>432000</v>
      </c>
      <c r="M16" s="85"/>
    </row>
    <row r="17" spans="1:13" ht="18.75" customHeight="1">
      <c r="A17" s="75">
        <v>11</v>
      </c>
      <c r="B17" s="598" t="s">
        <v>118</v>
      </c>
      <c r="C17" s="599"/>
      <c r="D17" s="599"/>
      <c r="E17" s="657"/>
      <c r="F17" s="84">
        <v>1</v>
      </c>
      <c r="G17" s="85" t="s">
        <v>117</v>
      </c>
      <c r="H17" s="86">
        <v>10000</v>
      </c>
      <c r="I17" s="126">
        <f t="shared" si="0"/>
        <v>10000</v>
      </c>
      <c r="J17" s="86"/>
      <c r="K17" s="126">
        <f t="shared" si="1"/>
        <v>0</v>
      </c>
      <c r="L17" s="106">
        <f t="shared" si="2"/>
        <v>10000</v>
      </c>
      <c r="M17" s="85"/>
    </row>
    <row r="18" spans="1:13" ht="18.75" customHeight="1">
      <c r="A18" s="75">
        <v>12</v>
      </c>
      <c r="B18" s="598" t="s">
        <v>118</v>
      </c>
      <c r="C18" s="599"/>
      <c r="D18" s="599"/>
      <c r="E18" s="657"/>
      <c r="F18" s="84">
        <v>1</v>
      </c>
      <c r="G18" s="85" t="s">
        <v>117</v>
      </c>
      <c r="H18" s="86">
        <v>10000</v>
      </c>
      <c r="I18" s="126">
        <f t="shared" si="0"/>
        <v>10000</v>
      </c>
      <c r="J18" s="86"/>
      <c r="K18" s="126">
        <f t="shared" si="1"/>
        <v>0</v>
      </c>
      <c r="L18" s="106">
        <f t="shared" si="2"/>
        <v>10000</v>
      </c>
      <c r="M18" s="85"/>
    </row>
    <row r="19" spans="1:13" ht="18.75" customHeight="1">
      <c r="A19" s="75">
        <v>13</v>
      </c>
      <c r="B19" s="598" t="s">
        <v>118</v>
      </c>
      <c r="C19" s="599"/>
      <c r="D19" s="599"/>
      <c r="E19" s="657"/>
      <c r="F19" s="76">
        <v>1</v>
      </c>
      <c r="G19" s="85" t="s">
        <v>117</v>
      </c>
      <c r="H19" s="78">
        <v>10000</v>
      </c>
      <c r="I19" s="126">
        <f t="shared" si="0"/>
        <v>10000</v>
      </c>
      <c r="J19" s="128"/>
      <c r="K19" s="126">
        <f t="shared" si="1"/>
        <v>0</v>
      </c>
      <c r="L19" s="106">
        <f t="shared" si="2"/>
        <v>10000</v>
      </c>
      <c r="M19" s="92"/>
    </row>
    <row r="20" spans="1:13" ht="18.75" customHeight="1">
      <c r="A20" s="75">
        <v>14</v>
      </c>
      <c r="B20" s="598" t="s">
        <v>119</v>
      </c>
      <c r="C20" s="599"/>
      <c r="D20" s="599"/>
      <c r="E20" s="657"/>
      <c r="F20" s="76">
        <v>3</v>
      </c>
      <c r="G20" s="85" t="s">
        <v>120</v>
      </c>
      <c r="H20" s="78">
        <v>24000</v>
      </c>
      <c r="I20" s="126">
        <f t="shared" si="0"/>
        <v>72000</v>
      </c>
      <c r="J20" s="127"/>
      <c r="K20" s="126">
        <f t="shared" si="1"/>
        <v>0</v>
      </c>
      <c r="L20" s="106">
        <f t="shared" si="2"/>
        <v>72000</v>
      </c>
      <c r="M20" s="77"/>
    </row>
    <row r="21" spans="1:13" ht="18.75" customHeight="1">
      <c r="A21" s="82">
        <v>15</v>
      </c>
      <c r="B21" s="598" t="s">
        <v>124</v>
      </c>
      <c r="C21" s="599"/>
      <c r="D21" s="599"/>
      <c r="E21" s="657"/>
      <c r="F21" s="76">
        <v>1</v>
      </c>
      <c r="G21" s="85" t="s">
        <v>120</v>
      </c>
      <c r="H21" s="78">
        <v>43000</v>
      </c>
      <c r="I21" s="126">
        <f t="shared" si="0"/>
        <v>43000</v>
      </c>
      <c r="J21" s="86"/>
      <c r="K21" s="126">
        <f t="shared" si="1"/>
        <v>0</v>
      </c>
      <c r="L21" s="106">
        <f t="shared" si="2"/>
        <v>43000</v>
      </c>
      <c r="M21" s="85"/>
    </row>
    <row r="22" spans="1:13" ht="18.75" customHeight="1">
      <c r="A22" s="82">
        <v>16</v>
      </c>
      <c r="B22" s="43" t="s">
        <v>121</v>
      </c>
      <c r="C22" s="44"/>
      <c r="D22" s="44"/>
      <c r="E22" s="83"/>
      <c r="F22" s="84">
        <v>4</v>
      </c>
      <c r="G22" s="85" t="s">
        <v>120</v>
      </c>
      <c r="H22" s="86">
        <v>27000</v>
      </c>
      <c r="I22" s="126">
        <f t="shared" si="0"/>
        <v>108000</v>
      </c>
      <c r="J22" s="86"/>
      <c r="K22" s="126">
        <f t="shared" si="1"/>
        <v>0</v>
      </c>
      <c r="L22" s="106">
        <f t="shared" si="2"/>
        <v>108000</v>
      </c>
      <c r="M22" s="85"/>
    </row>
    <row r="23" spans="1:13" ht="18.75" customHeight="1">
      <c r="A23" s="82">
        <v>17</v>
      </c>
      <c r="B23" s="598" t="s">
        <v>125</v>
      </c>
      <c r="C23" s="599"/>
      <c r="D23" s="599"/>
      <c r="E23" s="657"/>
      <c r="F23" s="84">
        <v>2</v>
      </c>
      <c r="G23" s="85" t="s">
        <v>120</v>
      </c>
      <c r="H23" s="86">
        <v>7700</v>
      </c>
      <c r="I23" s="126">
        <f t="shared" si="0"/>
        <v>15400</v>
      </c>
      <c r="J23" s="86"/>
      <c r="K23" s="126">
        <f t="shared" si="1"/>
        <v>0</v>
      </c>
      <c r="L23" s="106">
        <f t="shared" si="2"/>
        <v>15400</v>
      </c>
      <c r="M23" s="85"/>
    </row>
    <row r="24" spans="1:13" ht="18.75" customHeight="1">
      <c r="A24" s="94"/>
      <c r="B24" s="658"/>
      <c r="C24" s="659"/>
      <c r="D24" s="659"/>
      <c r="E24" s="660"/>
      <c r="F24" s="95"/>
      <c r="G24" s="96"/>
      <c r="H24" s="97"/>
      <c r="I24" s="126">
        <f t="shared" si="0"/>
        <v>0</v>
      </c>
      <c r="J24" s="97"/>
      <c r="K24" s="126">
        <f t="shared" si="1"/>
        <v>0</v>
      </c>
      <c r="L24" s="106">
        <f t="shared" si="2"/>
        <v>0</v>
      </c>
      <c r="M24" s="96"/>
    </row>
    <row r="25" spans="1:13" ht="18.75" customHeight="1">
      <c r="A25" s="676" t="s">
        <v>60</v>
      </c>
      <c r="B25" s="677"/>
      <c r="C25" s="677"/>
      <c r="D25" s="677"/>
      <c r="E25" s="677"/>
      <c r="F25" s="677"/>
      <c r="G25" s="677"/>
      <c r="H25" s="678"/>
      <c r="I25" s="129">
        <f>SUM(I7:I24)</f>
        <v>1654300</v>
      </c>
      <c r="J25" s="129"/>
      <c r="K25" s="129">
        <f>SUM(K7:K24)</f>
        <v>0</v>
      </c>
      <c r="L25" s="129">
        <f>SUM(L7:L24)</f>
        <v>1654300</v>
      </c>
      <c r="M25" s="130"/>
    </row>
    <row r="26" spans="1:13" ht="18.75" customHeight="1">
      <c r="A26" s="98"/>
      <c r="B26" s="98"/>
      <c r="C26" s="98"/>
      <c r="E26" s="98"/>
      <c r="F26" s="73"/>
      <c r="G26" s="73"/>
      <c r="H26" s="73"/>
      <c r="I26" s="131"/>
      <c r="J26" s="131"/>
      <c r="K26" s="131"/>
      <c r="L26" s="131"/>
      <c r="M26" s="250"/>
    </row>
    <row r="27" spans="1:13" ht="18.75" customHeight="1">
      <c r="A27" s="98"/>
      <c r="B27" s="98"/>
      <c r="C27" s="98"/>
      <c r="E27" s="539" t="s">
        <v>61</v>
      </c>
      <c r="F27" s="539"/>
      <c r="G27" s="539"/>
      <c r="H27" s="539"/>
      <c r="I27" s="539" t="s">
        <v>62</v>
      </c>
      <c r="J27" s="539"/>
      <c r="K27" s="539"/>
      <c r="L27" s="539"/>
      <c r="M27" s="250"/>
    </row>
    <row r="28" spans="1:13" ht="18.75" customHeight="1">
      <c r="A28" s="98"/>
      <c r="B28" s="98"/>
      <c r="C28" s="98"/>
      <c r="E28" s="539" t="s">
        <v>63</v>
      </c>
      <c r="F28" s="539"/>
      <c r="G28" s="539"/>
      <c r="H28" s="539"/>
      <c r="I28" s="539" t="s">
        <v>63</v>
      </c>
      <c r="J28" s="539"/>
      <c r="K28" s="539"/>
      <c r="L28" s="539"/>
      <c r="M28" s="250"/>
    </row>
    <row r="29" spans="1:13" ht="18.75" customHeight="1">
      <c r="A29" s="98"/>
      <c r="B29" s="98"/>
      <c r="C29" s="98"/>
      <c r="E29" s="99"/>
      <c r="F29" s="99"/>
      <c r="G29" s="99"/>
      <c r="H29" s="99"/>
      <c r="I29" s="539" t="s">
        <v>126</v>
      </c>
      <c r="J29" s="539"/>
      <c r="K29" s="539"/>
      <c r="L29" s="539"/>
      <c r="M29" s="250"/>
    </row>
    <row r="30" spans="1:13" ht="18.2" customHeight="1">
      <c r="A30" s="719" t="s">
        <v>42</v>
      </c>
      <c r="B30" s="719"/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</row>
    <row r="31" spans="1:13" ht="18.2" customHeight="1">
      <c r="A31" s="70" t="s">
        <v>43</v>
      </c>
      <c r="B31" s="70"/>
      <c r="C31" s="71"/>
      <c r="D31" s="71"/>
      <c r="E31" s="71" t="str">
        <f>+E2</f>
        <v>จัดทำห้องปฏิบัติการวิจัยมาตรฐานความปลอดภัยด้านนิวเคลียร์และรังสี</v>
      </c>
      <c r="F31" s="24"/>
      <c r="G31" s="23"/>
      <c r="H31" s="72"/>
      <c r="I31" s="98"/>
      <c r="J31" s="71"/>
      <c r="K31" s="71"/>
      <c r="L31" s="71"/>
      <c r="M31" s="71"/>
    </row>
    <row r="32" spans="1:13" ht="18.2" customHeight="1">
      <c r="A32" s="652" t="s">
        <v>45</v>
      </c>
      <c r="B32" s="652"/>
      <c r="C32" s="652"/>
      <c r="D32" s="71" t="str">
        <f>+D3</f>
        <v>สำนักงานปรมาณูเพื่อสันติ  กรุงเทพฯ</v>
      </c>
      <c r="E32" s="71"/>
      <c r="F32" s="71"/>
      <c r="G32" s="71"/>
      <c r="H32" s="71"/>
      <c r="I32" s="132" t="s">
        <v>107</v>
      </c>
      <c r="J32" s="125">
        <f>+J3</f>
        <v>0</v>
      </c>
      <c r="K32" s="125"/>
      <c r="L32" s="125"/>
      <c r="M32" s="125"/>
    </row>
    <row r="33" spans="1:14" ht="18.2" customHeight="1">
      <c r="A33" s="571" t="s">
        <v>50</v>
      </c>
      <c r="B33" s="575" t="s">
        <v>51</v>
      </c>
      <c r="C33" s="576"/>
      <c r="D33" s="576"/>
      <c r="E33" s="576"/>
      <c r="F33" s="655" t="s">
        <v>52</v>
      </c>
      <c r="G33" s="615" t="s">
        <v>53</v>
      </c>
      <c r="H33" s="653" t="s">
        <v>54</v>
      </c>
      <c r="I33" s="654"/>
      <c r="J33" s="653" t="s">
        <v>55</v>
      </c>
      <c r="K33" s="654"/>
      <c r="L33" s="649" t="s">
        <v>56</v>
      </c>
      <c r="M33" s="715" t="s">
        <v>57</v>
      </c>
    </row>
    <row r="34" spans="1:14" ht="24.75" customHeight="1">
      <c r="A34" s="572"/>
      <c r="B34" s="577"/>
      <c r="C34" s="578"/>
      <c r="D34" s="578"/>
      <c r="E34" s="578"/>
      <c r="F34" s="656"/>
      <c r="G34" s="616"/>
      <c r="H34" s="74" t="s">
        <v>58</v>
      </c>
      <c r="I34" s="74" t="s">
        <v>59</v>
      </c>
      <c r="J34" s="74" t="s">
        <v>58</v>
      </c>
      <c r="K34" s="74" t="s">
        <v>59</v>
      </c>
      <c r="L34" s="650"/>
      <c r="M34" s="716"/>
    </row>
    <row r="35" spans="1:14" ht="18.2" customHeight="1">
      <c r="A35" s="75">
        <v>18</v>
      </c>
      <c r="B35" s="594" t="s">
        <v>127</v>
      </c>
      <c r="C35" s="595"/>
      <c r="D35" s="595"/>
      <c r="E35" s="718"/>
      <c r="F35" s="76">
        <v>1</v>
      </c>
      <c r="G35" s="77" t="s">
        <v>120</v>
      </c>
      <c r="H35" s="78">
        <v>339000</v>
      </c>
      <c r="I35" s="126">
        <f t="shared" ref="I35:I52" si="3">SUM(H35)*$F35</f>
        <v>339000</v>
      </c>
      <c r="J35" s="127"/>
      <c r="K35" s="126">
        <f>SUM(J35)*$F35</f>
        <v>0</v>
      </c>
      <c r="L35" s="106">
        <f>SUM(,I35,K35)</f>
        <v>339000</v>
      </c>
      <c r="M35" s="77"/>
      <c r="N35" s="219">
        <f>SUM(L38:L51)+SUM(L64:L70)</f>
        <v>5001200</v>
      </c>
    </row>
    <row r="36" spans="1:14" ht="18.2" customHeight="1">
      <c r="A36" s="100">
        <v>19</v>
      </c>
      <c r="B36" s="717" t="s">
        <v>116</v>
      </c>
      <c r="C36" s="698"/>
      <c r="D36" s="698"/>
      <c r="E36" s="699"/>
      <c r="F36" s="84">
        <v>1</v>
      </c>
      <c r="G36" s="85" t="s">
        <v>117</v>
      </c>
      <c r="H36" s="86">
        <v>54000</v>
      </c>
      <c r="I36" s="126">
        <f t="shared" si="3"/>
        <v>54000</v>
      </c>
      <c r="J36" s="26"/>
      <c r="K36" s="126">
        <f>SUM(J36)*$F36</f>
        <v>0</v>
      </c>
      <c r="L36" s="106">
        <f>SUM(,I36,K36)</f>
        <v>54000</v>
      </c>
      <c r="M36" s="85"/>
    </row>
    <row r="37" spans="1:14" ht="18.75" customHeight="1">
      <c r="A37" s="75">
        <v>20</v>
      </c>
      <c r="B37" s="594" t="s">
        <v>116</v>
      </c>
      <c r="C37" s="595"/>
      <c r="D37" s="595"/>
      <c r="E37" s="718"/>
      <c r="F37" s="84">
        <v>1</v>
      </c>
      <c r="G37" s="85" t="s">
        <v>117</v>
      </c>
      <c r="H37" s="78">
        <v>54000</v>
      </c>
      <c r="I37" s="126">
        <f t="shared" si="3"/>
        <v>54000</v>
      </c>
      <c r="J37" s="127"/>
      <c r="K37" s="126">
        <f>SUM(J37)*$F37</f>
        <v>0</v>
      </c>
      <c r="L37" s="106">
        <f>SUM(,I37,K37)</f>
        <v>54000</v>
      </c>
      <c r="M37" s="77"/>
    </row>
    <row r="38" spans="1:14" ht="18.75" customHeight="1">
      <c r="A38" s="100">
        <v>21</v>
      </c>
      <c r="B38" s="598" t="s">
        <v>116</v>
      </c>
      <c r="C38" s="599"/>
      <c r="D38" s="599"/>
      <c r="E38" s="657"/>
      <c r="F38" s="84">
        <v>1</v>
      </c>
      <c r="G38" s="85" t="s">
        <v>117</v>
      </c>
      <c r="H38" s="78">
        <v>154000</v>
      </c>
      <c r="I38" s="126">
        <f t="shared" si="3"/>
        <v>154000</v>
      </c>
      <c r="J38" s="127"/>
      <c r="K38" s="126">
        <f t="shared" ref="K38:K52" si="4">SUM(J38)*$F38</f>
        <v>0</v>
      </c>
      <c r="L38" s="106">
        <f t="shared" ref="L38:L52" si="5">SUM(,I38,K38)</f>
        <v>154000</v>
      </c>
      <c r="M38" s="77"/>
    </row>
    <row r="39" spans="1:14" ht="18.75" customHeight="1">
      <c r="A39" s="75">
        <v>22</v>
      </c>
      <c r="B39" s="598" t="s">
        <v>116</v>
      </c>
      <c r="C39" s="599"/>
      <c r="D39" s="599"/>
      <c r="E39" s="657"/>
      <c r="F39" s="84">
        <v>1</v>
      </c>
      <c r="G39" s="85" t="s">
        <v>117</v>
      </c>
      <c r="H39" s="86">
        <v>154000</v>
      </c>
      <c r="I39" s="126">
        <f t="shared" si="3"/>
        <v>154000</v>
      </c>
      <c r="J39" s="86"/>
      <c r="K39" s="126">
        <f t="shared" si="4"/>
        <v>0</v>
      </c>
      <c r="L39" s="106">
        <f t="shared" si="5"/>
        <v>154000</v>
      </c>
      <c r="M39" s="85"/>
    </row>
    <row r="40" spans="1:14" ht="18.75" customHeight="1">
      <c r="A40" s="100">
        <v>23</v>
      </c>
      <c r="B40" s="598" t="s">
        <v>116</v>
      </c>
      <c r="C40" s="599"/>
      <c r="D40" s="599"/>
      <c r="E40" s="657"/>
      <c r="F40" s="84">
        <v>1</v>
      </c>
      <c r="G40" s="85" t="s">
        <v>117</v>
      </c>
      <c r="H40" s="86">
        <v>154000</v>
      </c>
      <c r="I40" s="126">
        <f t="shared" si="3"/>
        <v>154000</v>
      </c>
      <c r="J40" s="86"/>
      <c r="K40" s="126">
        <f t="shared" si="4"/>
        <v>0</v>
      </c>
      <c r="L40" s="106">
        <f t="shared" si="5"/>
        <v>154000</v>
      </c>
      <c r="M40" s="85"/>
    </row>
    <row r="41" spans="1:14" ht="18.75" customHeight="1">
      <c r="A41" s="75">
        <v>24</v>
      </c>
      <c r="B41" s="598" t="s">
        <v>116</v>
      </c>
      <c r="C41" s="599"/>
      <c r="D41" s="599"/>
      <c r="E41" s="657"/>
      <c r="F41" s="84">
        <v>1</v>
      </c>
      <c r="G41" s="85" t="s">
        <v>117</v>
      </c>
      <c r="H41" s="86">
        <v>95000</v>
      </c>
      <c r="I41" s="126">
        <f t="shared" si="3"/>
        <v>95000</v>
      </c>
      <c r="J41" s="86"/>
      <c r="K41" s="126">
        <f t="shared" si="4"/>
        <v>0</v>
      </c>
      <c r="L41" s="106">
        <f t="shared" si="5"/>
        <v>95000</v>
      </c>
      <c r="M41" s="85"/>
    </row>
    <row r="42" spans="1:14" ht="18.75" customHeight="1">
      <c r="A42" s="100">
        <v>25</v>
      </c>
      <c r="B42" s="598" t="s">
        <v>116</v>
      </c>
      <c r="C42" s="599"/>
      <c r="D42" s="599"/>
      <c r="E42" s="657"/>
      <c r="F42" s="84">
        <v>1</v>
      </c>
      <c r="G42" s="85" t="s">
        <v>117</v>
      </c>
      <c r="H42" s="86">
        <v>54000</v>
      </c>
      <c r="I42" s="126">
        <f t="shared" si="3"/>
        <v>54000</v>
      </c>
      <c r="J42" s="86"/>
      <c r="K42" s="126">
        <f t="shared" si="4"/>
        <v>0</v>
      </c>
      <c r="L42" s="106">
        <f t="shared" si="5"/>
        <v>54000</v>
      </c>
      <c r="M42" s="85"/>
    </row>
    <row r="43" spans="1:14" ht="18.75" customHeight="1">
      <c r="A43" s="75">
        <v>26</v>
      </c>
      <c r="B43" s="598" t="s">
        <v>116</v>
      </c>
      <c r="C43" s="599"/>
      <c r="D43" s="599"/>
      <c r="E43" s="657"/>
      <c r="F43" s="84">
        <v>1</v>
      </c>
      <c r="G43" s="85" t="s">
        <v>117</v>
      </c>
      <c r="H43" s="86">
        <v>54000</v>
      </c>
      <c r="I43" s="126">
        <f t="shared" si="3"/>
        <v>54000</v>
      </c>
      <c r="J43" s="86"/>
      <c r="K43" s="126">
        <f t="shared" si="4"/>
        <v>0</v>
      </c>
      <c r="L43" s="106">
        <f t="shared" si="5"/>
        <v>54000</v>
      </c>
      <c r="M43" s="85"/>
    </row>
    <row r="44" spans="1:14" ht="18.75" customHeight="1">
      <c r="A44" s="100">
        <v>27</v>
      </c>
      <c r="B44" s="598" t="s">
        <v>128</v>
      </c>
      <c r="C44" s="599"/>
      <c r="D44" s="599"/>
      <c r="E44" s="657"/>
      <c r="F44" s="84">
        <v>2</v>
      </c>
      <c r="G44" s="85" t="s">
        <v>120</v>
      </c>
      <c r="H44" s="86">
        <v>157000</v>
      </c>
      <c r="I44" s="126">
        <f t="shared" si="3"/>
        <v>314000</v>
      </c>
      <c r="J44" s="86"/>
      <c r="K44" s="126">
        <f t="shared" si="4"/>
        <v>0</v>
      </c>
      <c r="L44" s="106">
        <f t="shared" si="5"/>
        <v>314000</v>
      </c>
      <c r="M44" s="85"/>
    </row>
    <row r="45" spans="1:14" ht="18.75" customHeight="1">
      <c r="A45" s="75">
        <v>28</v>
      </c>
      <c r="B45" s="43" t="s">
        <v>129</v>
      </c>
      <c r="C45" s="44"/>
      <c r="D45" s="44"/>
      <c r="E45" s="83"/>
      <c r="F45" s="84">
        <v>1</v>
      </c>
      <c r="G45" s="85" t="s">
        <v>120</v>
      </c>
      <c r="H45" s="86">
        <v>220000</v>
      </c>
      <c r="I45" s="126">
        <f t="shared" si="3"/>
        <v>220000</v>
      </c>
      <c r="J45" s="86"/>
      <c r="K45" s="126">
        <f t="shared" si="4"/>
        <v>0</v>
      </c>
      <c r="L45" s="106">
        <f t="shared" si="5"/>
        <v>220000</v>
      </c>
      <c r="M45" s="85"/>
    </row>
    <row r="46" spans="1:14" ht="18.75" customHeight="1">
      <c r="A46" s="100">
        <v>29</v>
      </c>
      <c r="B46" s="43" t="s">
        <v>130</v>
      </c>
      <c r="C46" s="44"/>
      <c r="D46" s="44"/>
      <c r="E46" s="83"/>
      <c r="F46" s="84">
        <v>1</v>
      </c>
      <c r="G46" s="85" t="s">
        <v>120</v>
      </c>
      <c r="H46" s="86">
        <v>168000</v>
      </c>
      <c r="I46" s="126">
        <f t="shared" si="3"/>
        <v>168000</v>
      </c>
      <c r="J46" s="86"/>
      <c r="K46" s="126">
        <f t="shared" si="4"/>
        <v>0</v>
      </c>
      <c r="L46" s="106">
        <f t="shared" si="5"/>
        <v>168000</v>
      </c>
      <c r="M46" s="85"/>
    </row>
    <row r="47" spans="1:14" ht="18.75" customHeight="1">
      <c r="A47" s="75">
        <v>30</v>
      </c>
      <c r="B47" s="43" t="s">
        <v>131</v>
      </c>
      <c r="C47" s="44"/>
      <c r="D47" s="44"/>
      <c r="E47" s="83"/>
      <c r="F47" s="84">
        <v>1</v>
      </c>
      <c r="G47" s="85" t="s">
        <v>120</v>
      </c>
      <c r="H47" s="86">
        <v>148000</v>
      </c>
      <c r="I47" s="126">
        <f t="shared" si="3"/>
        <v>148000</v>
      </c>
      <c r="J47" s="86"/>
      <c r="K47" s="126">
        <f t="shared" si="4"/>
        <v>0</v>
      </c>
      <c r="L47" s="106">
        <f t="shared" si="5"/>
        <v>148000</v>
      </c>
      <c r="M47" s="85"/>
    </row>
    <row r="48" spans="1:14" ht="18.75" customHeight="1">
      <c r="A48" s="100">
        <v>31</v>
      </c>
      <c r="B48" s="598" t="s">
        <v>132</v>
      </c>
      <c r="C48" s="599"/>
      <c r="D48" s="599"/>
      <c r="E48" s="657"/>
      <c r="F48" s="84">
        <v>1</v>
      </c>
      <c r="G48" s="85" t="s">
        <v>120</v>
      </c>
      <c r="H48" s="86">
        <v>146000</v>
      </c>
      <c r="I48" s="126">
        <f t="shared" si="3"/>
        <v>146000</v>
      </c>
      <c r="J48" s="86"/>
      <c r="K48" s="126">
        <f t="shared" si="4"/>
        <v>0</v>
      </c>
      <c r="L48" s="106">
        <f t="shared" si="5"/>
        <v>146000</v>
      </c>
      <c r="M48" s="85"/>
    </row>
    <row r="49" spans="1:13" ht="18.75" customHeight="1">
      <c r="A49" s="75">
        <v>32</v>
      </c>
      <c r="B49" s="598" t="s">
        <v>133</v>
      </c>
      <c r="C49" s="599"/>
      <c r="D49" s="599"/>
      <c r="E49" s="657"/>
      <c r="F49" s="84">
        <v>1</v>
      </c>
      <c r="G49" s="85" t="s">
        <v>120</v>
      </c>
      <c r="H49" s="78">
        <v>101000</v>
      </c>
      <c r="I49" s="126">
        <f t="shared" si="3"/>
        <v>101000</v>
      </c>
      <c r="J49" s="128"/>
      <c r="K49" s="126">
        <f t="shared" si="4"/>
        <v>0</v>
      </c>
      <c r="L49" s="106">
        <f t="shared" si="5"/>
        <v>101000</v>
      </c>
      <c r="M49" s="92"/>
    </row>
    <row r="50" spans="1:13" ht="18.75" customHeight="1">
      <c r="A50" s="100">
        <v>33</v>
      </c>
      <c r="B50" s="598" t="s">
        <v>134</v>
      </c>
      <c r="C50" s="599"/>
      <c r="D50" s="599"/>
      <c r="E50" s="657"/>
      <c r="F50" s="84">
        <v>1</v>
      </c>
      <c r="G50" s="85" t="s">
        <v>120</v>
      </c>
      <c r="H50" s="78">
        <v>76000</v>
      </c>
      <c r="I50" s="126">
        <f t="shared" si="3"/>
        <v>76000</v>
      </c>
      <c r="J50" s="127"/>
      <c r="K50" s="126">
        <f t="shared" si="4"/>
        <v>0</v>
      </c>
      <c r="L50" s="106">
        <f t="shared" si="5"/>
        <v>76000</v>
      </c>
      <c r="M50" s="77"/>
    </row>
    <row r="51" spans="1:13" ht="18.75" customHeight="1">
      <c r="A51" s="75">
        <v>34</v>
      </c>
      <c r="B51" s="598" t="s">
        <v>135</v>
      </c>
      <c r="C51" s="599"/>
      <c r="D51" s="599"/>
      <c r="E51" s="657"/>
      <c r="F51" s="84">
        <v>1</v>
      </c>
      <c r="G51" s="85" t="s">
        <v>120</v>
      </c>
      <c r="H51" s="86">
        <v>102000</v>
      </c>
      <c r="I51" s="126">
        <f t="shared" si="3"/>
        <v>102000</v>
      </c>
      <c r="J51" s="86"/>
      <c r="K51" s="126">
        <f t="shared" si="4"/>
        <v>0</v>
      </c>
      <c r="L51" s="106">
        <f t="shared" si="5"/>
        <v>102000</v>
      </c>
      <c r="M51" s="85"/>
    </row>
    <row r="52" spans="1:13" ht="18.75" customHeight="1">
      <c r="A52" s="94"/>
      <c r="B52" s="658"/>
      <c r="C52" s="659"/>
      <c r="D52" s="659"/>
      <c r="E52" s="660"/>
      <c r="F52" s="95"/>
      <c r="G52" s="96"/>
      <c r="H52" s="97"/>
      <c r="I52" s="135">
        <f t="shared" si="3"/>
        <v>0</v>
      </c>
      <c r="J52" s="97"/>
      <c r="K52" s="135">
        <f t="shared" si="4"/>
        <v>0</v>
      </c>
      <c r="L52" s="114">
        <f t="shared" si="5"/>
        <v>0</v>
      </c>
      <c r="M52" s="96"/>
    </row>
    <row r="53" spans="1:13" ht="18.2" customHeight="1">
      <c r="A53" s="233"/>
      <c r="B53" s="234"/>
      <c r="C53" s="235"/>
      <c r="D53" s="236"/>
      <c r="E53" s="237" t="s">
        <v>99</v>
      </c>
      <c r="F53" s="238"/>
      <c r="G53" s="233"/>
      <c r="H53" s="239"/>
      <c r="I53" s="143">
        <f>SUM(I35:I52)</f>
        <v>2387000</v>
      </c>
      <c r="J53" s="143"/>
      <c r="K53" s="143">
        <f>SUM(K35:K52)</f>
        <v>0</v>
      </c>
      <c r="L53" s="143">
        <f>SUM(L35:L52)</f>
        <v>2387000</v>
      </c>
      <c r="M53" s="251"/>
    </row>
    <row r="54" spans="1:13" ht="18.2" customHeight="1">
      <c r="A54" s="240"/>
      <c r="B54" s="241"/>
      <c r="C54" s="242"/>
      <c r="D54" s="243"/>
      <c r="E54" s="244" t="s">
        <v>100</v>
      </c>
      <c r="F54" s="245"/>
      <c r="G54" s="246"/>
      <c r="H54" s="247"/>
      <c r="I54" s="252">
        <f>SUM(I25+I53)</f>
        <v>4041300</v>
      </c>
      <c r="J54" s="253"/>
      <c r="K54" s="252">
        <f>SUM(K25+K53)</f>
        <v>0</v>
      </c>
      <c r="L54" s="252">
        <f>SUM(L25+L53)</f>
        <v>4041300</v>
      </c>
      <c r="M54" s="254"/>
    </row>
    <row r="55" spans="1:13" ht="18.2" customHeight="1">
      <c r="A55" s="98"/>
      <c r="B55" s="98"/>
      <c r="C55" s="98"/>
      <c r="E55" s="98"/>
      <c r="F55" s="73"/>
      <c r="G55" s="73"/>
      <c r="H55" s="73"/>
      <c r="I55" s="131"/>
      <c r="J55" s="131"/>
      <c r="K55" s="131"/>
      <c r="L55" s="131"/>
      <c r="M55" s="250"/>
    </row>
    <row r="56" spans="1:13" ht="18.75" customHeight="1">
      <c r="A56" s="98"/>
      <c r="B56" s="98"/>
      <c r="C56" s="98"/>
      <c r="E56" s="539" t="s">
        <v>61</v>
      </c>
      <c r="F56" s="539"/>
      <c r="G56" s="539"/>
      <c r="H56" s="539"/>
      <c r="I56" s="539" t="s">
        <v>62</v>
      </c>
      <c r="J56" s="539"/>
      <c r="K56" s="539"/>
      <c r="L56" s="539"/>
      <c r="M56" s="250"/>
    </row>
    <row r="57" spans="1:13" ht="18.75" customHeight="1">
      <c r="A57" s="98"/>
      <c r="B57" s="98"/>
      <c r="C57" s="98"/>
      <c r="E57" s="539" t="str">
        <f>E28</f>
        <v>(............................................................)</v>
      </c>
      <c r="F57" s="539"/>
      <c r="G57" s="539"/>
      <c r="H57" s="539"/>
      <c r="I57" s="539" t="str">
        <f>I28</f>
        <v>(............................................................)</v>
      </c>
      <c r="J57" s="539"/>
      <c r="K57" s="539"/>
      <c r="L57" s="539"/>
      <c r="M57" s="250"/>
    </row>
    <row r="58" spans="1:13" ht="18.75" customHeight="1">
      <c r="A58" s="98"/>
      <c r="B58" s="98"/>
      <c r="C58" s="98"/>
      <c r="E58" s="99"/>
      <c r="F58" s="99"/>
      <c r="G58" s="99"/>
      <c r="H58" s="99"/>
      <c r="I58" s="539" t="str">
        <f>I29</f>
        <v>ลงชื่อ .....................................................</v>
      </c>
      <c r="J58" s="539"/>
      <c r="K58" s="539"/>
      <c r="L58" s="539"/>
      <c r="M58" s="250"/>
    </row>
    <row r="59" spans="1:13" ht="18.2" customHeight="1">
      <c r="A59" s="719" t="s">
        <v>42</v>
      </c>
      <c r="B59" s="719"/>
      <c r="C59" s="719"/>
      <c r="D59" s="719"/>
      <c r="E59" s="719"/>
      <c r="F59" s="719"/>
      <c r="G59" s="719"/>
      <c r="H59" s="719"/>
      <c r="I59" s="719"/>
      <c r="J59" s="719"/>
      <c r="K59" s="719"/>
      <c r="L59" s="719"/>
      <c r="M59" s="719"/>
    </row>
    <row r="60" spans="1:13" ht="18.2" customHeight="1">
      <c r="A60" s="70" t="s">
        <v>43</v>
      </c>
      <c r="B60" s="70"/>
      <c r="C60" s="71"/>
      <c r="D60" s="71"/>
      <c r="E60" s="71" t="str">
        <f>+E2</f>
        <v>จัดทำห้องปฏิบัติการวิจัยมาตรฐานความปลอดภัยด้านนิวเคลียร์และรังสี</v>
      </c>
      <c r="F60" s="24"/>
      <c r="G60" s="23"/>
      <c r="H60" s="72"/>
      <c r="I60" s="98"/>
      <c r="J60" s="71"/>
      <c r="K60" s="71"/>
      <c r="L60" s="71"/>
      <c r="M60" s="71"/>
    </row>
    <row r="61" spans="1:13" ht="18.2" customHeight="1">
      <c r="A61" s="652" t="s">
        <v>45</v>
      </c>
      <c r="B61" s="652"/>
      <c r="C61" s="652"/>
      <c r="D61" s="71" t="str">
        <f>+D32</f>
        <v>สำนักงานปรมาณูเพื่อสันติ  กรุงเทพฯ</v>
      </c>
      <c r="E61" s="71"/>
      <c r="F61" s="71"/>
      <c r="G61" s="71"/>
      <c r="H61" s="71"/>
      <c r="I61" s="132"/>
      <c r="J61" s="125">
        <f>+J32</f>
        <v>0</v>
      </c>
      <c r="K61" s="125"/>
      <c r="L61" s="125"/>
      <c r="M61" s="125"/>
    </row>
    <row r="62" spans="1:13" ht="18.2" customHeight="1">
      <c r="A62" s="571" t="s">
        <v>50</v>
      </c>
      <c r="B62" s="575" t="s">
        <v>51</v>
      </c>
      <c r="C62" s="576"/>
      <c r="D62" s="576"/>
      <c r="E62" s="576"/>
      <c r="F62" s="655" t="s">
        <v>52</v>
      </c>
      <c r="G62" s="615" t="s">
        <v>53</v>
      </c>
      <c r="H62" s="653" t="s">
        <v>54</v>
      </c>
      <c r="I62" s="654"/>
      <c r="J62" s="653" t="s">
        <v>55</v>
      </c>
      <c r="K62" s="654"/>
      <c r="L62" s="649" t="s">
        <v>56</v>
      </c>
      <c r="M62" s="715" t="s">
        <v>57</v>
      </c>
    </row>
    <row r="63" spans="1:13" ht="23.25" customHeight="1">
      <c r="A63" s="572"/>
      <c r="B63" s="577"/>
      <c r="C63" s="578"/>
      <c r="D63" s="578"/>
      <c r="E63" s="578"/>
      <c r="F63" s="656"/>
      <c r="G63" s="616"/>
      <c r="H63" s="74" t="s">
        <v>58</v>
      </c>
      <c r="I63" s="74" t="s">
        <v>59</v>
      </c>
      <c r="J63" s="74" t="s">
        <v>58</v>
      </c>
      <c r="K63" s="74" t="s">
        <v>59</v>
      </c>
      <c r="L63" s="650"/>
      <c r="M63" s="716"/>
    </row>
    <row r="64" spans="1:13" ht="18.2" customHeight="1">
      <c r="A64" s="75">
        <v>35</v>
      </c>
      <c r="B64" s="594" t="s">
        <v>136</v>
      </c>
      <c r="C64" s="595"/>
      <c r="D64" s="595"/>
      <c r="E64" s="718"/>
      <c r="F64" s="76">
        <v>1</v>
      </c>
      <c r="G64" s="85" t="s">
        <v>120</v>
      </c>
      <c r="H64" s="78">
        <v>129000</v>
      </c>
      <c r="I64" s="126">
        <f t="shared" ref="I64:I81" si="6">SUM(H64)*$F64</f>
        <v>129000</v>
      </c>
      <c r="J64" s="127"/>
      <c r="K64" s="126">
        <f>SUM(J64)*$F64</f>
        <v>0</v>
      </c>
      <c r="L64" s="106">
        <f>SUM(,I64,K64)</f>
        <v>129000</v>
      </c>
      <c r="M64" s="77"/>
    </row>
    <row r="65" spans="1:13" ht="18.2" customHeight="1">
      <c r="A65" s="100">
        <v>36</v>
      </c>
      <c r="B65" s="717" t="s">
        <v>137</v>
      </c>
      <c r="C65" s="698"/>
      <c r="D65" s="698"/>
      <c r="E65" s="699"/>
      <c r="F65" s="84">
        <v>1</v>
      </c>
      <c r="G65" s="85" t="s">
        <v>120</v>
      </c>
      <c r="H65" s="86">
        <v>92000</v>
      </c>
      <c r="I65" s="126">
        <f t="shared" si="6"/>
        <v>92000</v>
      </c>
      <c r="J65" s="26"/>
      <c r="K65" s="126">
        <f>SUM(J65)*$F65</f>
        <v>0</v>
      </c>
      <c r="L65" s="106">
        <f>SUM(,I65,K65)</f>
        <v>92000</v>
      </c>
      <c r="M65" s="85"/>
    </row>
    <row r="66" spans="1:13" ht="18.2" customHeight="1">
      <c r="A66" s="75">
        <v>37</v>
      </c>
      <c r="B66" s="717" t="s">
        <v>138</v>
      </c>
      <c r="C66" s="698"/>
      <c r="D66" s="698"/>
      <c r="E66" s="699"/>
      <c r="F66" s="84">
        <v>5</v>
      </c>
      <c r="G66" s="85" t="s">
        <v>139</v>
      </c>
      <c r="H66" s="86">
        <v>515700</v>
      </c>
      <c r="I66" s="126">
        <f t="shared" si="6"/>
        <v>2578500</v>
      </c>
      <c r="J66" s="26"/>
      <c r="K66" s="126">
        <f>SUM(J66)*$F66</f>
        <v>0</v>
      </c>
      <c r="L66" s="106">
        <f>SUM(,I66,K66)</f>
        <v>2578500</v>
      </c>
      <c r="M66" s="85"/>
    </row>
    <row r="67" spans="1:13" ht="18.75" customHeight="1">
      <c r="A67" s="100">
        <v>38</v>
      </c>
      <c r="B67" s="594" t="s">
        <v>140</v>
      </c>
      <c r="C67" s="595"/>
      <c r="D67" s="595"/>
      <c r="E67" s="718"/>
      <c r="F67" s="76">
        <v>2</v>
      </c>
      <c r="G67" s="77" t="s">
        <v>120</v>
      </c>
      <c r="H67" s="78">
        <v>47000</v>
      </c>
      <c r="I67" s="126">
        <f t="shared" si="6"/>
        <v>94000</v>
      </c>
      <c r="J67" s="127"/>
      <c r="K67" s="126">
        <f>SUM(J67)*$F67</f>
        <v>0</v>
      </c>
      <c r="L67" s="106">
        <f>SUM(,I67,K67)</f>
        <v>94000</v>
      </c>
      <c r="M67" s="77"/>
    </row>
    <row r="68" spans="1:13" ht="18.75" customHeight="1">
      <c r="A68" s="75">
        <v>39</v>
      </c>
      <c r="B68" s="598" t="s">
        <v>141</v>
      </c>
      <c r="C68" s="599"/>
      <c r="D68" s="599"/>
      <c r="E68" s="657"/>
      <c r="F68" s="76">
        <v>2</v>
      </c>
      <c r="G68" s="77" t="s">
        <v>120</v>
      </c>
      <c r="H68" s="78">
        <v>17000</v>
      </c>
      <c r="I68" s="126">
        <f t="shared" si="6"/>
        <v>34000</v>
      </c>
      <c r="J68" s="127"/>
      <c r="K68" s="126">
        <f t="shared" ref="K68:K81" si="7">SUM(J68)*$F68</f>
        <v>0</v>
      </c>
      <c r="L68" s="106">
        <f t="shared" ref="L68:L81" si="8">SUM(,I68,K68)</f>
        <v>34000</v>
      </c>
      <c r="M68" s="77"/>
    </row>
    <row r="69" spans="1:13" ht="18.75" customHeight="1">
      <c r="A69" s="100">
        <v>40</v>
      </c>
      <c r="B69" s="598" t="s">
        <v>142</v>
      </c>
      <c r="C69" s="599"/>
      <c r="D69" s="599"/>
      <c r="E69" s="657"/>
      <c r="F69" s="84">
        <v>2</v>
      </c>
      <c r="G69" s="85" t="s">
        <v>120</v>
      </c>
      <c r="H69" s="86">
        <v>31700</v>
      </c>
      <c r="I69" s="126">
        <f t="shared" si="6"/>
        <v>63400</v>
      </c>
      <c r="J69" s="86"/>
      <c r="K69" s="126">
        <f t="shared" si="7"/>
        <v>0</v>
      </c>
      <c r="L69" s="106">
        <f t="shared" si="8"/>
        <v>63400</v>
      </c>
      <c r="M69" s="85"/>
    </row>
    <row r="70" spans="1:13" ht="18.75" customHeight="1">
      <c r="A70" s="75">
        <v>41</v>
      </c>
      <c r="B70" s="598" t="s">
        <v>143</v>
      </c>
      <c r="C70" s="599"/>
      <c r="D70" s="599"/>
      <c r="E70" s="657"/>
      <c r="F70" s="84">
        <v>19</v>
      </c>
      <c r="G70" s="85" t="s">
        <v>123</v>
      </c>
      <c r="H70" s="86">
        <v>3700</v>
      </c>
      <c r="I70" s="126">
        <f t="shared" si="6"/>
        <v>70300</v>
      </c>
      <c r="J70" s="86"/>
      <c r="K70" s="126">
        <f t="shared" si="7"/>
        <v>0</v>
      </c>
      <c r="L70" s="106">
        <f t="shared" si="8"/>
        <v>70300</v>
      </c>
      <c r="M70" s="85"/>
    </row>
    <row r="71" spans="1:13" ht="18.75" customHeight="1">
      <c r="A71" s="100">
        <v>42</v>
      </c>
      <c r="B71" s="43" t="s">
        <v>144</v>
      </c>
      <c r="C71" s="44"/>
      <c r="D71" s="44"/>
      <c r="E71" s="83"/>
      <c r="F71" s="84">
        <v>1</v>
      </c>
      <c r="G71" s="85" t="s">
        <v>120</v>
      </c>
      <c r="H71" s="86">
        <v>110000</v>
      </c>
      <c r="I71" s="126">
        <f t="shared" si="6"/>
        <v>110000</v>
      </c>
      <c r="J71" s="86"/>
      <c r="K71" s="126">
        <f t="shared" si="7"/>
        <v>0</v>
      </c>
      <c r="L71" s="106">
        <f t="shared" si="8"/>
        <v>110000</v>
      </c>
      <c r="M71" s="85"/>
    </row>
    <row r="72" spans="1:13" ht="18.75" customHeight="1">
      <c r="A72" s="75">
        <v>43</v>
      </c>
      <c r="B72" s="43" t="s">
        <v>145</v>
      </c>
      <c r="C72" s="44"/>
      <c r="D72" s="44"/>
      <c r="E72" s="83"/>
      <c r="F72" s="84">
        <v>1</v>
      </c>
      <c r="G72" s="85" t="s">
        <v>120</v>
      </c>
      <c r="H72" s="86">
        <v>264000</v>
      </c>
      <c r="I72" s="126">
        <f t="shared" si="6"/>
        <v>264000</v>
      </c>
      <c r="J72" s="86"/>
      <c r="K72" s="126">
        <f t="shared" si="7"/>
        <v>0</v>
      </c>
      <c r="L72" s="106">
        <f t="shared" si="8"/>
        <v>264000</v>
      </c>
      <c r="M72" s="85"/>
    </row>
    <row r="73" spans="1:13" ht="18.75" customHeight="1">
      <c r="A73" s="100">
        <v>44</v>
      </c>
      <c r="B73" s="43" t="s">
        <v>140</v>
      </c>
      <c r="C73" s="44"/>
      <c r="D73" s="44"/>
      <c r="E73" s="83"/>
      <c r="F73" s="84">
        <v>3</v>
      </c>
      <c r="G73" s="85" t="s">
        <v>120</v>
      </c>
      <c r="H73" s="86">
        <v>43000</v>
      </c>
      <c r="I73" s="126">
        <f t="shared" si="6"/>
        <v>129000</v>
      </c>
      <c r="J73" s="86"/>
      <c r="K73" s="126">
        <f t="shared" si="7"/>
        <v>0</v>
      </c>
      <c r="L73" s="106">
        <f t="shared" si="8"/>
        <v>129000</v>
      </c>
      <c r="M73" s="85"/>
    </row>
    <row r="74" spans="1:13" ht="18.75" customHeight="1">
      <c r="A74" s="75">
        <v>45</v>
      </c>
      <c r="B74" s="598" t="s">
        <v>146</v>
      </c>
      <c r="C74" s="599"/>
      <c r="D74" s="599"/>
      <c r="E74" s="657"/>
      <c r="F74" s="84">
        <v>1</v>
      </c>
      <c r="G74" s="85" t="s">
        <v>139</v>
      </c>
      <c r="H74" s="86">
        <v>87700</v>
      </c>
      <c r="I74" s="126">
        <f t="shared" si="6"/>
        <v>87700</v>
      </c>
      <c r="J74" s="86"/>
      <c r="K74" s="126">
        <f t="shared" si="7"/>
        <v>0</v>
      </c>
      <c r="L74" s="106">
        <f t="shared" si="8"/>
        <v>87700</v>
      </c>
      <c r="M74" s="85"/>
    </row>
    <row r="75" spans="1:13" ht="18.75" customHeight="1">
      <c r="A75" s="100">
        <v>46</v>
      </c>
      <c r="B75" s="598" t="s">
        <v>147</v>
      </c>
      <c r="C75" s="599"/>
      <c r="D75" s="599"/>
      <c r="E75" s="657"/>
      <c r="F75" s="84">
        <v>1</v>
      </c>
      <c r="G75" s="85" t="s">
        <v>139</v>
      </c>
      <c r="H75" s="86">
        <v>343700</v>
      </c>
      <c r="I75" s="126">
        <f t="shared" si="6"/>
        <v>343700</v>
      </c>
      <c r="J75" s="86"/>
      <c r="K75" s="126">
        <f t="shared" si="7"/>
        <v>0</v>
      </c>
      <c r="L75" s="106">
        <f t="shared" si="8"/>
        <v>343700</v>
      </c>
      <c r="M75" s="85"/>
    </row>
    <row r="76" spans="1:13" ht="18.75" customHeight="1">
      <c r="A76" s="75">
        <v>47</v>
      </c>
      <c r="B76" s="598" t="s">
        <v>148</v>
      </c>
      <c r="C76" s="599"/>
      <c r="D76" s="599"/>
      <c r="E76" s="657"/>
      <c r="F76" s="84">
        <v>4</v>
      </c>
      <c r="G76" s="85" t="s">
        <v>123</v>
      </c>
      <c r="H76" s="86">
        <v>4700</v>
      </c>
      <c r="I76" s="126">
        <f t="shared" si="6"/>
        <v>18800</v>
      </c>
      <c r="J76" s="86"/>
      <c r="K76" s="126">
        <f t="shared" si="7"/>
        <v>0</v>
      </c>
      <c r="L76" s="106">
        <f t="shared" si="8"/>
        <v>18800</v>
      </c>
      <c r="M76" s="85"/>
    </row>
    <row r="77" spans="1:13" ht="18.75" customHeight="1">
      <c r="A77" s="100">
        <v>48</v>
      </c>
      <c r="B77" s="598" t="s">
        <v>149</v>
      </c>
      <c r="C77" s="599"/>
      <c r="D77" s="599"/>
      <c r="E77" s="657"/>
      <c r="F77" s="84">
        <v>2</v>
      </c>
      <c r="G77" s="85" t="s">
        <v>120</v>
      </c>
      <c r="H77" s="86">
        <v>43000</v>
      </c>
      <c r="I77" s="126">
        <f t="shared" si="6"/>
        <v>86000</v>
      </c>
      <c r="J77" s="86"/>
      <c r="K77" s="126">
        <f t="shared" si="7"/>
        <v>0</v>
      </c>
      <c r="L77" s="106">
        <f t="shared" si="8"/>
        <v>86000</v>
      </c>
      <c r="M77" s="85"/>
    </row>
    <row r="78" spans="1:13" ht="18.75" customHeight="1">
      <c r="A78" s="75">
        <v>49</v>
      </c>
      <c r="B78" s="598" t="s">
        <v>150</v>
      </c>
      <c r="C78" s="599"/>
      <c r="D78" s="599"/>
      <c r="E78" s="657"/>
      <c r="F78" s="84">
        <v>1</v>
      </c>
      <c r="G78" s="85" t="s">
        <v>120</v>
      </c>
      <c r="H78" s="86">
        <v>44700</v>
      </c>
      <c r="I78" s="126">
        <f t="shared" si="6"/>
        <v>44700</v>
      </c>
      <c r="J78" s="86"/>
      <c r="K78" s="126">
        <f t="shared" si="7"/>
        <v>0</v>
      </c>
      <c r="L78" s="106">
        <f t="shared" si="8"/>
        <v>44700</v>
      </c>
      <c r="M78" s="85"/>
    </row>
    <row r="79" spans="1:13" ht="18.75" customHeight="1">
      <c r="A79" s="100">
        <v>50</v>
      </c>
      <c r="B79" s="598" t="s">
        <v>151</v>
      </c>
      <c r="C79" s="599"/>
      <c r="D79" s="599"/>
      <c r="E79" s="657"/>
      <c r="F79" s="76">
        <v>1</v>
      </c>
      <c r="G79" s="77" t="s">
        <v>139</v>
      </c>
      <c r="H79" s="78">
        <v>22500</v>
      </c>
      <c r="I79" s="126">
        <f t="shared" si="6"/>
        <v>22500</v>
      </c>
      <c r="J79" s="128"/>
      <c r="K79" s="126">
        <f t="shared" si="7"/>
        <v>0</v>
      </c>
      <c r="L79" s="106">
        <f t="shared" si="8"/>
        <v>22500</v>
      </c>
      <c r="M79" s="92"/>
    </row>
    <row r="80" spans="1:13" ht="18.75" customHeight="1">
      <c r="A80" s="75">
        <v>51</v>
      </c>
      <c r="B80" s="598" t="s">
        <v>152</v>
      </c>
      <c r="C80" s="599"/>
      <c r="D80" s="599"/>
      <c r="E80" s="657"/>
      <c r="F80" s="76">
        <v>2</v>
      </c>
      <c r="G80" s="77" t="s">
        <v>120</v>
      </c>
      <c r="H80" s="78">
        <v>48100</v>
      </c>
      <c r="I80" s="126">
        <f t="shared" si="6"/>
        <v>96200</v>
      </c>
      <c r="J80" s="127"/>
      <c r="K80" s="126">
        <f t="shared" si="7"/>
        <v>0</v>
      </c>
      <c r="L80" s="106">
        <f t="shared" si="8"/>
        <v>96200</v>
      </c>
      <c r="M80" s="77"/>
    </row>
    <row r="81" spans="1:13" ht="18.75" customHeight="1">
      <c r="A81" s="82"/>
      <c r="B81" s="598"/>
      <c r="C81" s="599"/>
      <c r="D81" s="599"/>
      <c r="E81" s="657"/>
      <c r="F81" s="84"/>
      <c r="G81" s="85"/>
      <c r="H81" s="86"/>
      <c r="I81" s="126">
        <f t="shared" si="6"/>
        <v>0</v>
      </c>
      <c r="J81" s="86"/>
      <c r="K81" s="126">
        <f t="shared" si="7"/>
        <v>0</v>
      </c>
      <c r="L81" s="106">
        <f t="shared" si="8"/>
        <v>0</v>
      </c>
      <c r="M81" s="85"/>
    </row>
    <row r="82" spans="1:13" ht="18.2" customHeight="1">
      <c r="A82" s="233"/>
      <c r="B82" s="234"/>
      <c r="C82" s="235"/>
      <c r="D82" s="236"/>
      <c r="E82" s="237" t="s">
        <v>108</v>
      </c>
      <c r="F82" s="238"/>
      <c r="G82" s="233"/>
      <c r="H82" s="239"/>
      <c r="I82" s="143">
        <f>SUM(I64:I81)</f>
        <v>4263800</v>
      </c>
      <c r="J82" s="143"/>
      <c r="K82" s="143">
        <f>SUM(K64:K81)</f>
        <v>0</v>
      </c>
      <c r="L82" s="143">
        <f>SUM(L64:L81)</f>
        <v>4263800</v>
      </c>
      <c r="M82" s="144"/>
    </row>
    <row r="83" spans="1:13" ht="18.2" customHeight="1">
      <c r="A83" s="246"/>
      <c r="B83" s="241"/>
      <c r="C83" s="242"/>
      <c r="D83" s="243"/>
      <c r="E83" s="244" t="s">
        <v>109</v>
      </c>
      <c r="F83" s="245"/>
      <c r="G83" s="246"/>
      <c r="H83" s="247"/>
      <c r="I83" s="252">
        <f>SUM(I54+I82)</f>
        <v>8305100</v>
      </c>
      <c r="J83" s="253"/>
      <c r="K83" s="252">
        <f>SUM(K54+K82)</f>
        <v>0</v>
      </c>
      <c r="L83" s="252">
        <f>SUM(L54+L82)</f>
        <v>8305100</v>
      </c>
      <c r="M83" s="255"/>
    </row>
    <row r="84" spans="1:13" ht="18.2" customHeight="1">
      <c r="A84" s="98"/>
      <c r="B84" s="98"/>
      <c r="C84" s="98"/>
      <c r="E84" s="98"/>
      <c r="F84" s="73"/>
      <c r="G84" s="73"/>
      <c r="H84" s="73"/>
      <c r="I84" s="131"/>
      <c r="J84" s="131"/>
      <c r="K84" s="131"/>
      <c r="L84" s="131"/>
      <c r="M84" s="250"/>
    </row>
    <row r="85" spans="1:13" ht="18.75" customHeight="1">
      <c r="A85" s="98"/>
      <c r="B85" s="98"/>
      <c r="C85" s="98"/>
      <c r="E85" s="539" t="s">
        <v>61</v>
      </c>
      <c r="F85" s="539"/>
      <c r="G85" s="539"/>
      <c r="H85" s="539"/>
      <c r="I85" s="539" t="s">
        <v>62</v>
      </c>
      <c r="J85" s="539"/>
      <c r="K85" s="539"/>
      <c r="L85" s="539"/>
      <c r="M85" s="250"/>
    </row>
    <row r="86" spans="1:13" ht="18.75" customHeight="1">
      <c r="A86" s="98"/>
      <c r="B86" s="98"/>
      <c r="C86" s="98"/>
      <c r="E86" s="539" t="str">
        <f>E28</f>
        <v>(............................................................)</v>
      </c>
      <c r="F86" s="539"/>
      <c r="G86" s="539"/>
      <c r="H86" s="539"/>
      <c r="I86" s="539" t="str">
        <f>I28</f>
        <v>(............................................................)</v>
      </c>
      <c r="J86" s="539"/>
      <c r="K86" s="539"/>
      <c r="L86" s="539"/>
      <c r="M86" s="250"/>
    </row>
    <row r="87" spans="1:13" ht="18.75" customHeight="1">
      <c r="A87" s="98"/>
      <c r="B87" s="98"/>
      <c r="C87" s="98"/>
      <c r="E87" s="99"/>
      <c r="F87" s="99"/>
      <c r="G87" s="99"/>
      <c r="H87" s="99"/>
      <c r="I87" s="539" t="str">
        <f>I29</f>
        <v>ลงชื่อ .....................................................</v>
      </c>
      <c r="J87" s="539"/>
      <c r="K87" s="539"/>
      <c r="L87" s="539"/>
      <c r="M87" s="250"/>
    </row>
    <row r="88" spans="1:13" ht="18.2" customHeight="1">
      <c r="A88" s="719" t="s">
        <v>42</v>
      </c>
      <c r="B88" s="719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</row>
    <row r="89" spans="1:13" ht="18.2" customHeight="1">
      <c r="A89" s="70" t="s">
        <v>43</v>
      </c>
      <c r="B89" s="70"/>
      <c r="C89" s="71"/>
      <c r="D89" s="71"/>
      <c r="E89" s="71" t="str">
        <f>+E31</f>
        <v>จัดทำห้องปฏิบัติการวิจัยมาตรฐานความปลอดภัยด้านนิวเคลียร์และรังสี</v>
      </c>
      <c r="F89" s="24"/>
      <c r="G89" s="23"/>
      <c r="H89" s="72"/>
      <c r="I89" s="98"/>
      <c r="J89" s="71"/>
      <c r="K89" s="71"/>
      <c r="L89" s="71"/>
      <c r="M89" s="71"/>
    </row>
    <row r="90" spans="1:13" ht="18.2" customHeight="1">
      <c r="A90" s="652" t="s">
        <v>45</v>
      </c>
      <c r="B90" s="652"/>
      <c r="C90" s="652"/>
      <c r="D90" s="71" t="str">
        <f>+D61</f>
        <v>สำนักงานปรมาณูเพื่อสันติ  กรุงเทพฯ</v>
      </c>
      <c r="E90" s="71"/>
      <c r="F90" s="71"/>
      <c r="G90" s="71"/>
      <c r="H90" s="71"/>
      <c r="I90" s="132"/>
      <c r="J90" s="125">
        <f>+J61</f>
        <v>0</v>
      </c>
      <c r="K90" s="125"/>
      <c r="L90" s="125"/>
      <c r="M90" s="125"/>
    </row>
    <row r="91" spans="1:13" ht="18.2" customHeight="1">
      <c r="A91" s="571" t="s">
        <v>50</v>
      </c>
      <c r="B91" s="575" t="s">
        <v>51</v>
      </c>
      <c r="C91" s="576"/>
      <c r="D91" s="576"/>
      <c r="E91" s="576"/>
      <c r="F91" s="655" t="s">
        <v>52</v>
      </c>
      <c r="G91" s="615" t="s">
        <v>53</v>
      </c>
      <c r="H91" s="653" t="s">
        <v>54</v>
      </c>
      <c r="I91" s="654"/>
      <c r="J91" s="653" t="s">
        <v>55</v>
      </c>
      <c r="K91" s="654"/>
      <c r="L91" s="649" t="s">
        <v>56</v>
      </c>
      <c r="M91" s="715" t="s">
        <v>57</v>
      </c>
    </row>
    <row r="92" spans="1:13" ht="18.2" customHeight="1">
      <c r="A92" s="572"/>
      <c r="B92" s="577"/>
      <c r="C92" s="578"/>
      <c r="D92" s="578"/>
      <c r="E92" s="578"/>
      <c r="F92" s="656"/>
      <c r="G92" s="616"/>
      <c r="H92" s="74" t="s">
        <v>58</v>
      </c>
      <c r="I92" s="74" t="s">
        <v>59</v>
      </c>
      <c r="J92" s="74" t="s">
        <v>58</v>
      </c>
      <c r="K92" s="74" t="s">
        <v>59</v>
      </c>
      <c r="L92" s="650"/>
      <c r="M92" s="716"/>
    </row>
    <row r="93" spans="1:13" ht="18.2" customHeight="1">
      <c r="A93" s="75">
        <v>52</v>
      </c>
      <c r="B93" s="594" t="s">
        <v>153</v>
      </c>
      <c r="C93" s="595"/>
      <c r="D93" s="595"/>
      <c r="E93" s="718"/>
      <c r="F93" s="76">
        <v>1</v>
      </c>
      <c r="G93" s="85" t="s">
        <v>120</v>
      </c>
      <c r="H93" s="78">
        <v>7500</v>
      </c>
      <c r="I93" s="126">
        <f t="shared" ref="I93:I110" si="9">SUM(H93)*$F93</f>
        <v>7500</v>
      </c>
      <c r="J93" s="127"/>
      <c r="K93" s="126">
        <f>SUM(J93)*$F93</f>
        <v>0</v>
      </c>
      <c r="L93" s="106">
        <f>SUM(,I93,K93)</f>
        <v>7500</v>
      </c>
      <c r="M93" s="77"/>
    </row>
    <row r="94" spans="1:13" ht="18.2" customHeight="1">
      <c r="A94" s="100">
        <v>53</v>
      </c>
      <c r="B94" s="717" t="s">
        <v>152</v>
      </c>
      <c r="C94" s="698"/>
      <c r="D94" s="698"/>
      <c r="E94" s="699"/>
      <c r="F94" s="84">
        <v>2</v>
      </c>
      <c r="G94" s="85" t="s">
        <v>120</v>
      </c>
      <c r="H94" s="86">
        <v>48100</v>
      </c>
      <c r="I94" s="126">
        <f t="shared" si="9"/>
        <v>96200</v>
      </c>
      <c r="J94" s="26"/>
      <c r="K94" s="126">
        <f>SUM(J94)*$F94</f>
        <v>0</v>
      </c>
      <c r="L94" s="106">
        <f>SUM(,I94,K94)</f>
        <v>96200</v>
      </c>
      <c r="M94" s="85"/>
    </row>
    <row r="95" spans="1:13" ht="18.2" customHeight="1">
      <c r="A95" s="75">
        <v>54</v>
      </c>
      <c r="B95" s="594" t="s">
        <v>153</v>
      </c>
      <c r="C95" s="595"/>
      <c r="D95" s="595"/>
      <c r="E95" s="718"/>
      <c r="F95" s="84">
        <v>1</v>
      </c>
      <c r="G95" s="85" t="s">
        <v>120</v>
      </c>
      <c r="H95" s="86">
        <v>7500</v>
      </c>
      <c r="I95" s="126">
        <f t="shared" si="9"/>
        <v>7500</v>
      </c>
      <c r="J95" s="26"/>
      <c r="K95" s="126">
        <f>SUM(J95)*$F95</f>
        <v>0</v>
      </c>
      <c r="L95" s="106">
        <f>SUM(,I95,K95)</f>
        <v>7500</v>
      </c>
      <c r="M95" s="85"/>
    </row>
    <row r="96" spans="1:13" ht="18.2" customHeight="1">
      <c r="A96" s="100">
        <v>55</v>
      </c>
      <c r="B96" s="594"/>
      <c r="C96" s="595"/>
      <c r="D96" s="595"/>
      <c r="E96" s="718"/>
      <c r="F96" s="76"/>
      <c r="G96" s="77"/>
      <c r="H96" s="78"/>
      <c r="I96" s="126">
        <f t="shared" si="9"/>
        <v>0</v>
      </c>
      <c r="J96" s="127"/>
      <c r="K96" s="126">
        <f>SUM(J96)*$F96</f>
        <v>0</v>
      </c>
      <c r="L96" s="106">
        <f>SUM(,I96,K96)</f>
        <v>0</v>
      </c>
      <c r="M96" s="77"/>
    </row>
    <row r="97" spans="1:13" ht="18.2" customHeight="1">
      <c r="A97" s="75"/>
      <c r="B97" s="598"/>
      <c r="C97" s="599"/>
      <c r="D97" s="599"/>
      <c r="E97" s="657"/>
      <c r="F97" s="76"/>
      <c r="G97" s="77"/>
      <c r="H97" s="78"/>
      <c r="I97" s="126">
        <f t="shared" si="9"/>
        <v>0</v>
      </c>
      <c r="J97" s="127"/>
      <c r="K97" s="126">
        <f t="shared" ref="K97:K110" si="10">SUM(J97)*$F97</f>
        <v>0</v>
      </c>
      <c r="L97" s="106">
        <f t="shared" ref="L97:L110" si="11">SUM(,I97,K97)</f>
        <v>0</v>
      </c>
      <c r="M97" s="77"/>
    </row>
    <row r="98" spans="1:13" ht="18.2" customHeight="1">
      <c r="A98" s="100"/>
      <c r="B98" s="598"/>
      <c r="C98" s="599"/>
      <c r="D98" s="599"/>
      <c r="E98" s="657"/>
      <c r="F98" s="84"/>
      <c r="G98" s="85"/>
      <c r="H98" s="86"/>
      <c r="I98" s="126">
        <f t="shared" si="9"/>
        <v>0</v>
      </c>
      <c r="J98" s="86"/>
      <c r="K98" s="126">
        <f t="shared" si="10"/>
        <v>0</v>
      </c>
      <c r="L98" s="106">
        <f t="shared" si="11"/>
        <v>0</v>
      </c>
      <c r="M98" s="85"/>
    </row>
    <row r="99" spans="1:13" ht="18.2" customHeight="1">
      <c r="A99" s="75"/>
      <c r="B99" s="598"/>
      <c r="C99" s="599"/>
      <c r="D99" s="599"/>
      <c r="E99" s="657"/>
      <c r="F99" s="84"/>
      <c r="G99" s="85"/>
      <c r="H99" s="86"/>
      <c r="I99" s="126">
        <f t="shared" si="9"/>
        <v>0</v>
      </c>
      <c r="J99" s="86"/>
      <c r="K99" s="126">
        <f t="shared" si="10"/>
        <v>0</v>
      </c>
      <c r="L99" s="106">
        <f t="shared" si="11"/>
        <v>0</v>
      </c>
      <c r="M99" s="85"/>
    </row>
    <row r="100" spans="1:13" ht="18.2" customHeight="1">
      <c r="A100" s="100"/>
      <c r="B100" s="43"/>
      <c r="C100" s="44"/>
      <c r="D100" s="44"/>
      <c r="E100" s="83"/>
      <c r="F100" s="84"/>
      <c r="G100" s="85"/>
      <c r="H100" s="86"/>
      <c r="I100" s="126">
        <f t="shared" si="9"/>
        <v>0</v>
      </c>
      <c r="J100" s="86"/>
      <c r="K100" s="126">
        <f t="shared" si="10"/>
        <v>0</v>
      </c>
      <c r="L100" s="106">
        <f t="shared" si="11"/>
        <v>0</v>
      </c>
      <c r="M100" s="85"/>
    </row>
    <row r="101" spans="1:13" ht="18.2" customHeight="1">
      <c r="A101" s="75"/>
      <c r="B101" s="43"/>
      <c r="C101" s="44"/>
      <c r="D101" s="44"/>
      <c r="E101" s="83"/>
      <c r="F101" s="84"/>
      <c r="G101" s="85"/>
      <c r="H101" s="86"/>
      <c r="I101" s="126">
        <f t="shared" si="9"/>
        <v>0</v>
      </c>
      <c r="J101" s="86"/>
      <c r="K101" s="126">
        <f t="shared" si="10"/>
        <v>0</v>
      </c>
      <c r="L101" s="106">
        <f t="shared" si="11"/>
        <v>0</v>
      </c>
      <c r="M101" s="85"/>
    </row>
    <row r="102" spans="1:13" ht="18.2" customHeight="1">
      <c r="A102" s="100"/>
      <c r="B102" s="43"/>
      <c r="C102" s="44"/>
      <c r="D102" s="44"/>
      <c r="E102" s="83"/>
      <c r="F102" s="84"/>
      <c r="G102" s="85"/>
      <c r="H102" s="86"/>
      <c r="I102" s="126">
        <f t="shared" si="9"/>
        <v>0</v>
      </c>
      <c r="J102" s="86"/>
      <c r="K102" s="126">
        <f t="shared" si="10"/>
        <v>0</v>
      </c>
      <c r="L102" s="106">
        <f t="shared" si="11"/>
        <v>0</v>
      </c>
      <c r="M102" s="85"/>
    </row>
    <row r="103" spans="1:13" ht="18.2" customHeight="1">
      <c r="A103" s="75"/>
      <c r="B103" s="598"/>
      <c r="C103" s="599"/>
      <c r="D103" s="599"/>
      <c r="E103" s="657"/>
      <c r="F103" s="84"/>
      <c r="G103" s="85"/>
      <c r="H103" s="86"/>
      <c r="I103" s="126">
        <f t="shared" si="9"/>
        <v>0</v>
      </c>
      <c r="J103" s="86"/>
      <c r="K103" s="126">
        <f t="shared" si="10"/>
        <v>0</v>
      </c>
      <c r="L103" s="106">
        <f t="shared" si="11"/>
        <v>0</v>
      </c>
      <c r="M103" s="85"/>
    </row>
    <row r="104" spans="1:13" ht="18.2" customHeight="1">
      <c r="A104" s="100"/>
      <c r="B104" s="598"/>
      <c r="C104" s="599"/>
      <c r="D104" s="599"/>
      <c r="E104" s="657"/>
      <c r="F104" s="84"/>
      <c r="G104" s="85"/>
      <c r="H104" s="86"/>
      <c r="I104" s="126">
        <f t="shared" si="9"/>
        <v>0</v>
      </c>
      <c r="J104" s="86"/>
      <c r="K104" s="126">
        <f t="shared" si="10"/>
        <v>0</v>
      </c>
      <c r="L104" s="106">
        <f t="shared" si="11"/>
        <v>0</v>
      </c>
      <c r="M104" s="85"/>
    </row>
    <row r="105" spans="1:13" ht="18.2" customHeight="1">
      <c r="A105" s="75"/>
      <c r="B105" s="598"/>
      <c r="C105" s="599"/>
      <c r="D105" s="599"/>
      <c r="E105" s="657"/>
      <c r="F105" s="84"/>
      <c r="G105" s="85"/>
      <c r="H105" s="86"/>
      <c r="I105" s="126">
        <f t="shared" si="9"/>
        <v>0</v>
      </c>
      <c r="J105" s="86"/>
      <c r="K105" s="126">
        <f t="shared" si="10"/>
        <v>0</v>
      </c>
      <c r="L105" s="106">
        <f t="shared" si="11"/>
        <v>0</v>
      </c>
      <c r="M105" s="85"/>
    </row>
    <row r="106" spans="1:13" ht="18.2" customHeight="1">
      <c r="A106" s="100"/>
      <c r="B106" s="598"/>
      <c r="C106" s="599"/>
      <c r="D106" s="599"/>
      <c r="E106" s="657"/>
      <c r="F106" s="84"/>
      <c r="G106" s="85"/>
      <c r="H106" s="86"/>
      <c r="I106" s="126">
        <f t="shared" si="9"/>
        <v>0</v>
      </c>
      <c r="J106" s="86"/>
      <c r="K106" s="126">
        <f t="shared" si="10"/>
        <v>0</v>
      </c>
      <c r="L106" s="106">
        <f t="shared" si="11"/>
        <v>0</v>
      </c>
      <c r="M106" s="85"/>
    </row>
    <row r="107" spans="1:13" ht="18.2" customHeight="1">
      <c r="A107" s="75"/>
      <c r="B107" s="598"/>
      <c r="C107" s="599"/>
      <c r="D107" s="599"/>
      <c r="E107" s="657"/>
      <c r="F107" s="84"/>
      <c r="G107" s="85"/>
      <c r="H107" s="86"/>
      <c r="I107" s="126">
        <f t="shared" si="9"/>
        <v>0</v>
      </c>
      <c r="J107" s="86"/>
      <c r="K107" s="126">
        <f t="shared" si="10"/>
        <v>0</v>
      </c>
      <c r="L107" s="106">
        <f t="shared" si="11"/>
        <v>0</v>
      </c>
      <c r="M107" s="85"/>
    </row>
    <row r="108" spans="1:13" ht="18.2" customHeight="1">
      <c r="A108" s="87"/>
      <c r="B108" s="661"/>
      <c r="C108" s="662"/>
      <c r="D108" s="662"/>
      <c r="E108" s="663"/>
      <c r="F108" s="91"/>
      <c r="G108" s="92"/>
      <c r="H108" s="93"/>
      <c r="I108" s="126">
        <f t="shared" si="9"/>
        <v>0</v>
      </c>
      <c r="J108" s="128"/>
      <c r="K108" s="126">
        <f t="shared" si="10"/>
        <v>0</v>
      </c>
      <c r="L108" s="106">
        <f t="shared" si="11"/>
        <v>0</v>
      </c>
      <c r="M108" s="92"/>
    </row>
    <row r="109" spans="1:13" ht="18.2" customHeight="1">
      <c r="A109" s="75"/>
      <c r="B109" s="664"/>
      <c r="C109" s="665"/>
      <c r="D109" s="665"/>
      <c r="E109" s="666"/>
      <c r="F109" s="76"/>
      <c r="G109" s="77"/>
      <c r="H109" s="78"/>
      <c r="I109" s="126">
        <f t="shared" si="9"/>
        <v>0</v>
      </c>
      <c r="J109" s="127"/>
      <c r="K109" s="126">
        <f t="shared" si="10"/>
        <v>0</v>
      </c>
      <c r="L109" s="106">
        <f t="shared" si="11"/>
        <v>0</v>
      </c>
      <c r="M109" s="77"/>
    </row>
    <row r="110" spans="1:13" ht="18.2" customHeight="1">
      <c r="A110" s="82"/>
      <c r="B110" s="598"/>
      <c r="C110" s="599"/>
      <c r="D110" s="599"/>
      <c r="E110" s="657"/>
      <c r="F110" s="84"/>
      <c r="G110" s="85"/>
      <c r="H110" s="86"/>
      <c r="I110" s="126">
        <f t="shared" si="9"/>
        <v>0</v>
      </c>
      <c r="J110" s="86"/>
      <c r="K110" s="126">
        <f t="shared" si="10"/>
        <v>0</v>
      </c>
      <c r="L110" s="106">
        <f t="shared" si="11"/>
        <v>0</v>
      </c>
      <c r="M110" s="85"/>
    </row>
    <row r="111" spans="1:13" ht="18.2" customHeight="1">
      <c r="A111" s="233"/>
      <c r="B111" s="234"/>
      <c r="C111" s="235"/>
      <c r="D111" s="236"/>
      <c r="E111" s="237" t="s">
        <v>108</v>
      </c>
      <c r="F111" s="238"/>
      <c r="G111" s="233"/>
      <c r="H111" s="239"/>
      <c r="I111" s="143">
        <f>SUM(I93:I110)</f>
        <v>111200</v>
      </c>
      <c r="J111" s="143"/>
      <c r="K111" s="143">
        <f>SUM(K93:K110)</f>
        <v>0</v>
      </c>
      <c r="L111" s="143">
        <f>SUM(L93:L110)</f>
        <v>111200</v>
      </c>
      <c r="M111" s="144"/>
    </row>
    <row r="112" spans="1:13" ht="18.2" customHeight="1">
      <c r="A112" s="246"/>
      <c r="B112" s="241"/>
      <c r="C112" s="242"/>
      <c r="D112" s="243"/>
      <c r="E112" s="244" t="s">
        <v>111</v>
      </c>
      <c r="F112" s="245"/>
      <c r="G112" s="246"/>
      <c r="H112" s="247"/>
      <c r="I112" s="252">
        <f>SUM(I83+I111)</f>
        <v>8416300</v>
      </c>
      <c r="J112" s="253"/>
      <c r="K112" s="252">
        <f>SUM(K83+K111)</f>
        <v>0</v>
      </c>
      <c r="L112" s="252">
        <f>SUM(L83+L111)</f>
        <v>8416300</v>
      </c>
      <c r="M112" s="255"/>
    </row>
    <row r="113" spans="1:13" ht="18.2" customHeight="1">
      <c r="A113" s="98"/>
      <c r="B113" s="98"/>
      <c r="C113" s="98"/>
      <c r="E113" s="98"/>
      <c r="F113" s="73"/>
      <c r="G113" s="73"/>
      <c r="H113" s="73"/>
      <c r="I113" s="131"/>
      <c r="J113" s="131"/>
      <c r="K113" s="131"/>
      <c r="L113" s="131"/>
      <c r="M113" s="250"/>
    </row>
    <row r="114" spans="1:13" ht="18.2" customHeight="1">
      <c r="A114" s="98"/>
      <c r="B114" s="98"/>
      <c r="C114" s="98"/>
      <c r="E114" s="539" t="s">
        <v>61</v>
      </c>
      <c r="F114" s="539"/>
      <c r="G114" s="539"/>
      <c r="H114" s="539"/>
      <c r="I114" s="539" t="s">
        <v>62</v>
      </c>
      <c r="J114" s="539"/>
      <c r="K114" s="539"/>
      <c r="L114" s="539"/>
      <c r="M114" s="250"/>
    </row>
    <row r="115" spans="1:13" ht="18.2" customHeight="1">
      <c r="A115" s="98"/>
      <c r="B115" s="98"/>
      <c r="C115" s="98"/>
      <c r="E115" s="539" t="str">
        <f>E57</f>
        <v>(............................................................)</v>
      </c>
      <c r="F115" s="539"/>
      <c r="G115" s="539"/>
      <c r="H115" s="539"/>
      <c r="I115" s="539" t="str">
        <f>I57</f>
        <v>(............................................................)</v>
      </c>
      <c r="J115" s="539"/>
      <c r="K115" s="539"/>
      <c r="L115" s="539"/>
      <c r="M115" s="250"/>
    </row>
    <row r="116" spans="1:13" ht="18.2" customHeight="1">
      <c r="A116" s="98"/>
      <c r="B116" s="98"/>
      <c r="C116" s="98"/>
      <c r="E116" s="99"/>
      <c r="F116" s="99"/>
      <c r="G116" s="99"/>
      <c r="H116" s="99"/>
      <c r="I116" s="539" t="str">
        <f>I58</f>
        <v>ลงชื่อ .....................................................</v>
      </c>
      <c r="J116" s="539"/>
      <c r="K116" s="539"/>
      <c r="L116" s="539"/>
      <c r="M116" s="250"/>
    </row>
    <row r="117" spans="1:13" ht="18.2" customHeight="1"/>
    <row r="118" spans="1:13" ht="18.2" customHeight="1"/>
    <row r="119" spans="1:13" ht="18.2" customHeight="1"/>
    <row r="120" spans="1:13" ht="18.2" customHeight="1"/>
    <row r="121" spans="1:13" ht="18.2" customHeight="1"/>
    <row r="122" spans="1:13" ht="18.2" customHeight="1"/>
    <row r="123" spans="1:13" ht="18.2" customHeight="1"/>
    <row r="124" spans="1:13" ht="18.2" customHeight="1"/>
    <row r="125" spans="1:13" ht="18.2" customHeight="1"/>
    <row r="126" spans="1:13" ht="18.2" customHeight="1"/>
    <row r="127" spans="1:13" ht="18.2" customHeight="1"/>
    <row r="128" spans="1:13" ht="18.2" customHeight="1"/>
    <row r="129" ht="18.2" customHeight="1"/>
    <row r="130" ht="18.2" customHeight="1"/>
    <row r="131" ht="18.2" customHeight="1"/>
    <row r="132" ht="18.2" customHeight="1"/>
    <row r="133" ht="18.2" customHeight="1"/>
    <row r="134" ht="18.2" customHeight="1"/>
    <row r="135" ht="18.2" customHeight="1"/>
    <row r="136" ht="18.2" customHeight="1"/>
    <row r="137" ht="18.2" customHeight="1"/>
    <row r="138" ht="18.2" customHeight="1"/>
    <row r="139" ht="18.2" customHeight="1"/>
  </sheetData>
  <mergeCells count="125">
    <mergeCell ref="A1:M1"/>
    <mergeCell ref="A3:C3"/>
    <mergeCell ref="A4:C4"/>
    <mergeCell ref="D4:H4"/>
    <mergeCell ref="I4:J4"/>
    <mergeCell ref="K4:M4"/>
    <mergeCell ref="H5:I5"/>
    <mergeCell ref="J5:K5"/>
    <mergeCell ref="B7:E7"/>
    <mergeCell ref="M5:M6"/>
    <mergeCell ref="B8:E8"/>
    <mergeCell ref="B9:E9"/>
    <mergeCell ref="B10:E10"/>
    <mergeCell ref="B11:E11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A25:H25"/>
    <mergeCell ref="E27:H27"/>
    <mergeCell ref="I27:L27"/>
    <mergeCell ref="E28:H28"/>
    <mergeCell ref="I28:L28"/>
    <mergeCell ref="I29:L29"/>
    <mergeCell ref="A30:M30"/>
    <mergeCell ref="A32:C32"/>
    <mergeCell ref="H33:I33"/>
    <mergeCell ref="J33:K33"/>
    <mergeCell ref="B35:E35"/>
    <mergeCell ref="B36:E36"/>
    <mergeCell ref="B37:E37"/>
    <mergeCell ref="B38:E38"/>
    <mergeCell ref="M33:M34"/>
    <mergeCell ref="B39:E39"/>
    <mergeCell ref="B40:E40"/>
    <mergeCell ref="B41:E41"/>
    <mergeCell ref="B42:E42"/>
    <mergeCell ref="B43:E43"/>
    <mergeCell ref="B44:E44"/>
    <mergeCell ref="B48:E48"/>
    <mergeCell ref="B49:E49"/>
    <mergeCell ref="B50:E50"/>
    <mergeCell ref="B51:E51"/>
    <mergeCell ref="B52:E52"/>
    <mergeCell ref="E56:H56"/>
    <mergeCell ref="I56:L56"/>
    <mergeCell ref="E57:H57"/>
    <mergeCell ref="I57:L57"/>
    <mergeCell ref="I58:L58"/>
    <mergeCell ref="A59:M59"/>
    <mergeCell ref="A61:C61"/>
    <mergeCell ref="H62:I62"/>
    <mergeCell ref="J62:K62"/>
    <mergeCell ref="B64:E64"/>
    <mergeCell ref="B65:E65"/>
    <mergeCell ref="B66:E66"/>
    <mergeCell ref="B67:E67"/>
    <mergeCell ref="B68:E68"/>
    <mergeCell ref="B69:E69"/>
    <mergeCell ref="B70:E70"/>
    <mergeCell ref="B74:E74"/>
    <mergeCell ref="B75:E75"/>
    <mergeCell ref="B76:E76"/>
    <mergeCell ref="B77:E77"/>
    <mergeCell ref="B78:E78"/>
    <mergeCell ref="B79:E79"/>
    <mergeCell ref="B80:E80"/>
    <mergeCell ref="B81:E81"/>
    <mergeCell ref="E85:H85"/>
    <mergeCell ref="I85:L85"/>
    <mergeCell ref="E86:H86"/>
    <mergeCell ref="I86:L86"/>
    <mergeCell ref="I87:L87"/>
    <mergeCell ref="A88:M88"/>
    <mergeCell ref="A90:C90"/>
    <mergeCell ref="H91:I91"/>
    <mergeCell ref="J91:K91"/>
    <mergeCell ref="B93:E93"/>
    <mergeCell ref="B107:E107"/>
    <mergeCell ref="B108:E108"/>
    <mergeCell ref="B109:E109"/>
    <mergeCell ref="B110:E110"/>
    <mergeCell ref="E114:H114"/>
    <mergeCell ref="I114:L114"/>
    <mergeCell ref="E115:H115"/>
    <mergeCell ref="I115:L115"/>
    <mergeCell ref="B94:E94"/>
    <mergeCell ref="B95:E95"/>
    <mergeCell ref="B96:E96"/>
    <mergeCell ref="B97:E97"/>
    <mergeCell ref="B98:E98"/>
    <mergeCell ref="B99:E99"/>
    <mergeCell ref="B103:E103"/>
    <mergeCell ref="B104:E104"/>
    <mergeCell ref="B105:E105"/>
    <mergeCell ref="M62:M63"/>
    <mergeCell ref="M91:M92"/>
    <mergeCell ref="B91:E92"/>
    <mergeCell ref="B5:E6"/>
    <mergeCell ref="B62:E63"/>
    <mergeCell ref="B33:E34"/>
    <mergeCell ref="I116:L116"/>
    <mergeCell ref="A5:A6"/>
    <mergeCell ref="A33:A34"/>
    <mergeCell ref="A62:A63"/>
    <mergeCell ref="A91:A92"/>
    <mergeCell ref="F5:F6"/>
    <mergeCell ref="F33:F34"/>
    <mergeCell ref="F62:F63"/>
    <mergeCell ref="F91:F92"/>
    <mergeCell ref="G5:G6"/>
    <mergeCell ref="G33:G34"/>
    <mergeCell ref="G62:G63"/>
    <mergeCell ref="G91:G92"/>
    <mergeCell ref="L5:L6"/>
    <mergeCell ref="L33:L34"/>
    <mergeCell ref="L62:L63"/>
    <mergeCell ref="L91:L92"/>
    <mergeCell ref="B106:E106"/>
  </mergeCells>
  <printOptions horizontalCentered="1"/>
  <pageMargins left="0.43307086614173201" right="0.43307086614173201" top="0.55118110236220497" bottom="0.15748031496063" header="0.196850393700787" footer="0.196850393700787"/>
  <pageSetup paperSize="9" orientation="landscape" horizontalDpi="300" verticalDpi="300"/>
  <headerFooter>
    <oddHeader>&amp;R&amp;"TH SarabunPSK,ธรรมดา"&amp;14
แบบ ปร.4 (ก)</oddHeader>
    <oddFooter>&amp;R&amp;"TH SarabunPSK,ธรรมดา"&amp;14หน้าที่ 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topLeftCell="A10" zoomScale="80" zoomScaleNormal="80" workbookViewId="0">
      <selection activeCell="H14" sqref="H14:J14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 t="e">
        <f>VLOOKUP(H14,U4:V28,1)</f>
        <v>#REF!</v>
      </c>
      <c r="Q8" s="149" t="s">
        <v>12</v>
      </c>
      <c r="R8" s="211" t="e">
        <f>VLOOKUP(H15,U4:V28,2)</f>
        <v>#REF!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 t="e">
        <f>VLOOKUP(P8,X4:Y28,2)</f>
        <v>#REF!</v>
      </c>
      <c r="Q9" s="149" t="s">
        <v>15</v>
      </c>
      <c r="R9" s="148" t="e">
        <f>VLOOKUP(H16,U4:V28,2)</f>
        <v>#REF!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 t="e">
        <f>#REF!</f>
        <v>#REF!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 t="e">
        <f>VLOOKUP(H14,U4:V28,1)</f>
        <v>#REF!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 t="e">
        <f>VLOOKUP(H14,X4:Y28,2)</f>
        <v>#REF!</v>
      </c>
      <c r="I16" s="523"/>
      <c r="J16" s="502"/>
      <c r="K16" s="189">
        <v>60</v>
      </c>
      <c r="L16" s="188">
        <f t="shared" si="0"/>
        <v>1.2060999999999999</v>
      </c>
      <c r="N16" s="149"/>
      <c r="P16" s="194" t="e">
        <f>+((C20-E20)*(G20-I20))/(E21-G21)</f>
        <v>#REF!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 t="e">
        <f>VLOOKUP(H14,U4:V28,2)</f>
        <v>#REF!</v>
      </c>
      <c r="I17" s="488"/>
      <c r="J17" s="489"/>
      <c r="K17" s="189">
        <v>70</v>
      </c>
      <c r="L17" s="190">
        <f t="shared" si="0"/>
        <v>1.2050000000000001</v>
      </c>
      <c r="N17" s="149"/>
      <c r="P17" s="195" t="e">
        <f>+A20-P16</f>
        <v>#REF!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 t="e">
        <f>VLOOKUP(H16,U4:V28,2)</f>
        <v>#REF!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 t="e">
        <f>R8</f>
        <v>#REF!</v>
      </c>
      <c r="B20" s="164" t="s">
        <v>30</v>
      </c>
      <c r="C20" s="165" t="e">
        <f>R8</f>
        <v>#REF!</v>
      </c>
      <c r="D20" s="166" t="s">
        <v>31</v>
      </c>
      <c r="E20" s="167" t="e">
        <f>R9</f>
        <v>#REF!</v>
      </c>
      <c r="F20" s="168" t="s">
        <v>32</v>
      </c>
      <c r="G20" s="168" t="e">
        <f>H14</f>
        <v>#REF!</v>
      </c>
      <c r="H20" s="168" t="s">
        <v>31</v>
      </c>
      <c r="I20" s="197" t="e">
        <f>P8</f>
        <v>#REF!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 t="e">
        <f>P9</f>
        <v>#REF!</v>
      </c>
      <c r="F21" s="169" t="s">
        <v>31</v>
      </c>
      <c r="G21" s="170" t="e">
        <f>P8</f>
        <v>#REF!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 t="e">
        <f>H14</f>
        <v>#REF!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 t="e">
        <f>P17</f>
        <v>#REF!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 t="e">
        <f>G23*ROUND(G24,4)</f>
        <v>#REF!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5" sqref="D15"/>
    </sheetView>
  </sheetViews>
  <sheetFormatPr defaultColWidth="9" defaultRowHeight="12.75"/>
  <cols>
    <col min="1" max="1" width="6" customWidth="1"/>
    <col min="14" max="14" width="9.42578125" style="222" customWidth="1"/>
  </cols>
  <sheetData>
    <row r="1" spans="1:14" ht="32.450000000000003" customHeight="1">
      <c r="A1" s="223"/>
      <c r="B1" s="224" t="s">
        <v>154</v>
      </c>
      <c r="C1" s="225"/>
      <c r="D1" s="225"/>
      <c r="E1" s="225"/>
      <c r="F1" s="225"/>
      <c r="G1" s="225"/>
      <c r="H1" s="225"/>
      <c r="I1" s="225"/>
      <c r="J1" s="223"/>
      <c r="K1" s="223"/>
      <c r="L1" s="223"/>
      <c r="M1" s="223"/>
      <c r="N1" s="227"/>
    </row>
    <row r="2" spans="1:14" ht="26.25">
      <c r="A2" s="223"/>
      <c r="B2" s="225" t="s">
        <v>155</v>
      </c>
      <c r="C2" s="225"/>
      <c r="D2" s="225"/>
      <c r="E2" s="225"/>
      <c r="F2" s="225"/>
      <c r="G2" s="225"/>
      <c r="H2" s="225"/>
      <c r="I2" s="225"/>
      <c r="J2" s="223"/>
      <c r="K2" s="223"/>
      <c r="L2" s="223"/>
      <c r="M2" s="223"/>
      <c r="N2" s="227"/>
    </row>
    <row r="3" spans="1:14" ht="26.25">
      <c r="A3" s="223"/>
      <c r="B3" s="225" t="s">
        <v>156</v>
      </c>
      <c r="C3" s="225"/>
      <c r="D3" s="225"/>
      <c r="E3" s="225"/>
      <c r="F3" s="225"/>
      <c r="G3" s="225"/>
      <c r="H3" s="225"/>
      <c r="I3" s="225"/>
      <c r="J3" s="223"/>
      <c r="K3" s="223"/>
      <c r="L3" s="223"/>
      <c r="M3" s="223"/>
      <c r="N3" s="227"/>
    </row>
    <row r="4" spans="1:14" ht="26.25">
      <c r="A4" s="223"/>
      <c r="B4" s="225" t="s">
        <v>157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3"/>
      <c r="N4" s="227"/>
    </row>
    <row r="5" spans="1:14" ht="26.25">
      <c r="A5" s="223"/>
      <c r="B5" s="225" t="s">
        <v>158</v>
      </c>
      <c r="C5" s="225"/>
      <c r="D5" s="225"/>
      <c r="E5" s="225"/>
      <c r="F5" s="225"/>
      <c r="G5" s="225"/>
      <c r="H5" s="225"/>
      <c r="I5" s="225"/>
      <c r="J5" s="223"/>
      <c r="K5" s="223"/>
      <c r="L5" s="223"/>
      <c r="M5" s="223"/>
      <c r="N5" s="227"/>
    </row>
    <row r="6" spans="1:14" ht="26.25">
      <c r="A6" s="223"/>
      <c r="B6" s="225" t="s">
        <v>159</v>
      </c>
      <c r="C6" s="225"/>
      <c r="D6" s="225"/>
      <c r="E6" s="225"/>
      <c r="F6" s="225"/>
      <c r="G6" s="225"/>
      <c r="H6" s="225"/>
      <c r="I6" s="225"/>
      <c r="J6" s="223"/>
      <c r="K6" s="223"/>
      <c r="L6" s="223"/>
      <c r="M6" s="223"/>
      <c r="N6" s="227"/>
    </row>
    <row r="7" spans="1:14" ht="26.25">
      <c r="A7" s="223"/>
      <c r="B7" s="225" t="s">
        <v>160</v>
      </c>
      <c r="C7" s="225"/>
      <c r="D7" s="225"/>
      <c r="E7" s="225"/>
      <c r="F7" s="225"/>
      <c r="G7" s="225"/>
      <c r="H7" s="225"/>
      <c r="I7" s="225"/>
      <c r="J7" s="223"/>
      <c r="K7" s="223"/>
      <c r="L7" s="223"/>
      <c r="M7" s="223"/>
      <c r="N7" s="227"/>
    </row>
    <row r="8" spans="1:14" ht="15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</sheetData>
  <pageMargins left="0.7" right="0.7" top="0.75" bottom="0.75" header="0.3" footer="0.3"/>
  <pageSetup paperSize="9" orientation="portrait" horizontalDpi="180" verticalDpi="18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57"/>
  <sheetViews>
    <sheetView tabSelected="1" view="pageBreakPreview" zoomScaleNormal="100" workbookViewId="0">
      <selection activeCell="P55" sqref="P55"/>
    </sheetView>
  </sheetViews>
  <sheetFormatPr defaultColWidth="8.85546875" defaultRowHeight="18.75"/>
  <cols>
    <col min="1" max="1" width="6.28515625" style="409" customWidth="1"/>
    <col min="2" max="2" width="9.140625" style="409" customWidth="1"/>
    <col min="3" max="3" width="2.85546875" style="409" customWidth="1"/>
    <col min="4" max="4" width="6.7109375" style="409" customWidth="1"/>
    <col min="5" max="5" width="32.7109375" style="409" customWidth="1"/>
    <col min="6" max="6" width="5.85546875" style="409" customWidth="1"/>
    <col min="7" max="7" width="11.7109375" style="409" customWidth="1"/>
    <col min="8" max="8" width="11" style="409" customWidth="1"/>
    <col min="9" max="9" width="15.42578125" style="409" customWidth="1"/>
    <col min="10" max="10" width="11.85546875" style="409" customWidth="1"/>
    <col min="11" max="11" width="13.85546875" style="409" customWidth="1"/>
    <col min="12" max="12" width="16.28515625" style="409" customWidth="1"/>
    <col min="13" max="13" width="17" style="411" customWidth="1"/>
    <col min="14" max="14" width="13.140625" style="412" customWidth="1"/>
    <col min="15" max="15" width="13.28515625" style="413" customWidth="1"/>
    <col min="16" max="16" width="11" style="411" customWidth="1"/>
    <col min="17" max="17" width="15.140625" style="411" customWidth="1"/>
    <col min="18" max="16384" width="8.85546875" style="411"/>
  </cols>
  <sheetData>
    <row r="1" spans="1:17" s="348" customFormat="1">
      <c r="A1" s="766" t="s">
        <v>193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346"/>
      <c r="N1" s="347"/>
      <c r="O1" s="346"/>
    </row>
    <row r="2" spans="1:17" s="345" customFormat="1" ht="18.75" customHeight="1">
      <c r="A2" s="414" t="s">
        <v>170</v>
      </c>
      <c r="B2" s="414"/>
      <c r="C2" s="482"/>
      <c r="D2" s="340" t="s">
        <v>161</v>
      </c>
      <c r="E2" s="340"/>
      <c r="F2" s="341"/>
      <c r="G2" s="342"/>
      <c r="H2" s="343"/>
      <c r="I2" s="344"/>
      <c r="J2" s="340"/>
      <c r="K2" s="767" t="s">
        <v>215</v>
      </c>
      <c r="L2" s="767"/>
      <c r="M2" s="339"/>
      <c r="N2" s="349"/>
      <c r="O2" s="350"/>
    </row>
    <row r="3" spans="1:17" s="351" customFormat="1" ht="18.75" customHeight="1">
      <c r="A3" s="762" t="s">
        <v>171</v>
      </c>
      <c r="B3" s="762"/>
      <c r="C3" s="762"/>
      <c r="D3" s="339" t="s">
        <v>162</v>
      </c>
      <c r="E3" s="339"/>
      <c r="F3" s="339"/>
      <c r="G3" s="339"/>
      <c r="H3" s="339"/>
      <c r="I3" s="339"/>
      <c r="J3" s="339"/>
      <c r="K3" s="339"/>
      <c r="L3" s="339"/>
      <c r="N3" s="352"/>
      <c r="O3" s="353"/>
    </row>
    <row r="4" spans="1:17" s="351" customFormat="1" ht="18.600000000000001" customHeight="1">
      <c r="A4" s="762" t="s">
        <v>172</v>
      </c>
      <c r="B4" s="762"/>
      <c r="C4" s="762"/>
      <c r="D4" s="763" t="s">
        <v>210</v>
      </c>
      <c r="E4" s="763"/>
      <c r="F4" s="763"/>
      <c r="G4" s="763"/>
      <c r="H4" s="763"/>
      <c r="I4" s="763"/>
      <c r="J4" s="763"/>
      <c r="K4" s="763"/>
      <c r="L4" s="763"/>
      <c r="N4" s="483"/>
      <c r="O4" s="764"/>
      <c r="P4" s="764"/>
    </row>
    <row r="5" spans="1:17" s="351" customFormat="1" ht="18.600000000000001" customHeight="1">
      <c r="A5" s="762"/>
      <c r="B5" s="762"/>
      <c r="C5" s="762"/>
      <c r="D5" s="763" t="s">
        <v>214</v>
      </c>
      <c r="E5" s="763"/>
      <c r="F5" s="763"/>
      <c r="G5" s="763"/>
      <c r="H5" s="763"/>
      <c r="I5" s="763"/>
      <c r="J5" s="763"/>
      <c r="K5" s="763"/>
      <c r="L5" s="763"/>
      <c r="N5" s="483"/>
      <c r="O5" s="764"/>
      <c r="P5" s="764"/>
    </row>
    <row r="6" spans="1:17" s="351" customFormat="1" ht="18.600000000000001" customHeight="1">
      <c r="A6" s="762"/>
      <c r="B6" s="762"/>
      <c r="C6" s="762"/>
      <c r="D6" s="763" t="s">
        <v>211</v>
      </c>
      <c r="E6" s="763"/>
      <c r="F6" s="763"/>
      <c r="G6" s="763"/>
      <c r="H6" s="763"/>
      <c r="I6" s="763"/>
      <c r="J6" s="763"/>
      <c r="K6" s="763"/>
      <c r="L6" s="763"/>
      <c r="N6" s="483"/>
      <c r="O6" s="764"/>
      <c r="P6" s="764"/>
    </row>
    <row r="7" spans="1:17" s="351" customFormat="1" ht="18.600000000000001" customHeight="1">
      <c r="A7" s="762" t="s">
        <v>173</v>
      </c>
      <c r="B7" s="762"/>
      <c r="C7" s="762"/>
      <c r="D7" s="765" t="s">
        <v>194</v>
      </c>
      <c r="E7" s="765"/>
      <c r="F7" s="765"/>
      <c r="G7" s="765"/>
      <c r="H7" s="765"/>
      <c r="I7" s="343" t="s">
        <v>240</v>
      </c>
      <c r="J7" s="343"/>
      <c r="K7" s="468"/>
      <c r="L7" s="468"/>
      <c r="N7" s="483"/>
      <c r="O7" s="764"/>
      <c r="P7" s="764"/>
    </row>
    <row r="8" spans="1:17" s="348" customFormat="1">
      <c r="A8" s="753" t="s">
        <v>50</v>
      </c>
      <c r="B8" s="755" t="s">
        <v>51</v>
      </c>
      <c r="C8" s="756"/>
      <c r="D8" s="756"/>
      <c r="E8" s="756"/>
      <c r="F8" s="759" t="s">
        <v>53</v>
      </c>
      <c r="G8" s="760" t="s">
        <v>172</v>
      </c>
      <c r="H8" s="761" t="s">
        <v>58</v>
      </c>
      <c r="I8" s="751" t="s">
        <v>195</v>
      </c>
      <c r="J8" s="745" t="s">
        <v>166</v>
      </c>
      <c r="K8" s="746" t="s">
        <v>196</v>
      </c>
      <c r="L8" s="746" t="s">
        <v>197</v>
      </c>
      <c r="N8" s="347"/>
      <c r="O8" s="346"/>
    </row>
    <row r="9" spans="1:17" s="348" customFormat="1" ht="22.5" customHeight="1">
      <c r="A9" s="754"/>
      <c r="B9" s="757"/>
      <c r="C9" s="758"/>
      <c r="D9" s="758"/>
      <c r="E9" s="758"/>
      <c r="F9" s="759"/>
      <c r="G9" s="760"/>
      <c r="H9" s="761"/>
      <c r="I9" s="752"/>
      <c r="J9" s="745"/>
      <c r="K9" s="747"/>
      <c r="L9" s="747"/>
      <c r="N9" s="347"/>
      <c r="O9" s="346"/>
    </row>
    <row r="10" spans="1:17" s="348" customFormat="1" ht="9" customHeight="1">
      <c r="A10" s="354"/>
      <c r="B10" s="748"/>
      <c r="C10" s="749"/>
      <c r="D10" s="749"/>
      <c r="E10" s="750"/>
      <c r="F10" s="355"/>
      <c r="G10" s="356"/>
      <c r="H10" s="357"/>
      <c r="I10" s="358"/>
      <c r="J10" s="357"/>
      <c r="K10" s="358"/>
      <c r="L10" s="359"/>
      <c r="M10" s="360"/>
      <c r="N10" s="347"/>
      <c r="O10" s="346"/>
    </row>
    <row r="11" spans="1:17" s="348" customFormat="1" ht="41.25" customHeight="1">
      <c r="A11" s="415">
        <v>1</v>
      </c>
      <c r="B11" s="736" t="s">
        <v>198</v>
      </c>
      <c r="C11" s="737"/>
      <c r="D11" s="737"/>
      <c r="E11" s="738"/>
      <c r="F11" s="416" t="s">
        <v>163</v>
      </c>
      <c r="G11" s="417">
        <v>210</v>
      </c>
      <c r="H11" s="363"/>
      <c r="I11" s="364"/>
      <c r="J11" s="365"/>
      <c r="K11" s="366"/>
      <c r="L11" s="367"/>
      <c r="M11" s="368"/>
      <c r="N11" s="347"/>
      <c r="O11" s="369"/>
      <c r="P11" s="369"/>
      <c r="Q11" s="368"/>
    </row>
    <row r="12" spans="1:17" s="348" customFormat="1" ht="21.75" customHeight="1">
      <c r="A12" s="361"/>
      <c r="B12" s="721" t="s">
        <v>199</v>
      </c>
      <c r="C12" s="722"/>
      <c r="D12" s="722"/>
      <c r="E12" s="723"/>
      <c r="F12" s="355" t="s">
        <v>178</v>
      </c>
      <c r="G12" s="362">
        <v>824</v>
      </c>
      <c r="H12" s="357">
        <v>5</v>
      </c>
      <c r="I12" s="370">
        <f>G12*H12</f>
        <v>4120</v>
      </c>
      <c r="J12" s="371">
        <v>1.3607</v>
      </c>
      <c r="K12" s="372">
        <f>I12*J12</f>
        <v>5606.0839999999998</v>
      </c>
      <c r="L12" s="373">
        <f>K12</f>
        <v>5606.0839999999998</v>
      </c>
      <c r="M12" s="368"/>
      <c r="N12" s="347"/>
      <c r="O12" s="369"/>
      <c r="P12" s="369"/>
      <c r="Q12" s="368"/>
    </row>
    <row r="13" spans="1:17" s="348" customFormat="1" ht="21.75" customHeight="1">
      <c r="A13" s="361"/>
      <c r="B13" s="721" t="s">
        <v>212</v>
      </c>
      <c r="C13" s="722"/>
      <c r="D13" s="722"/>
      <c r="E13" s="723"/>
      <c r="F13" s="355" t="s">
        <v>174</v>
      </c>
      <c r="G13" s="362">
        <v>88</v>
      </c>
      <c r="H13" s="357">
        <v>515.27</v>
      </c>
      <c r="I13" s="370">
        <f t="shared" ref="I13:I48" si="0">G13*H13</f>
        <v>45343.759999999995</v>
      </c>
      <c r="J13" s="371">
        <v>1.3607</v>
      </c>
      <c r="K13" s="372">
        <f t="shared" ref="K13:K48" si="1">I13*J13</f>
        <v>61699.254231999992</v>
      </c>
      <c r="L13" s="373">
        <f t="shared" ref="L13:L48" si="2">K13</f>
        <v>61699.254231999992</v>
      </c>
      <c r="M13" s="368"/>
      <c r="N13" s="347"/>
      <c r="O13" s="369"/>
      <c r="P13" s="369"/>
      <c r="Q13" s="368"/>
    </row>
    <row r="14" spans="1:17" s="348" customFormat="1">
      <c r="A14" s="361"/>
      <c r="B14" s="724" t="s">
        <v>175</v>
      </c>
      <c r="C14" s="725"/>
      <c r="D14" s="725"/>
      <c r="E14" s="726"/>
      <c r="F14" s="374" t="s">
        <v>174</v>
      </c>
      <c r="G14" s="375">
        <v>33</v>
      </c>
      <c r="H14" s="376">
        <v>695.96</v>
      </c>
      <c r="I14" s="370">
        <f t="shared" si="0"/>
        <v>22966.68</v>
      </c>
      <c r="J14" s="371">
        <v>1.3607</v>
      </c>
      <c r="K14" s="372">
        <f t="shared" si="1"/>
        <v>31250.761476</v>
      </c>
      <c r="L14" s="373">
        <f t="shared" si="2"/>
        <v>31250.761476</v>
      </c>
      <c r="M14" s="368"/>
      <c r="N14" s="347"/>
      <c r="O14" s="369"/>
      <c r="P14" s="369"/>
      <c r="Q14" s="368"/>
    </row>
    <row r="15" spans="1:17" s="348" customFormat="1" ht="18.75" customHeight="1">
      <c r="A15" s="377"/>
      <c r="B15" s="721" t="s">
        <v>185</v>
      </c>
      <c r="C15" s="722"/>
      <c r="D15" s="722"/>
      <c r="E15" s="723"/>
      <c r="F15" s="374" t="s">
        <v>174</v>
      </c>
      <c r="G15" s="362">
        <v>97</v>
      </c>
      <c r="H15" s="357">
        <v>2186.11</v>
      </c>
      <c r="I15" s="370">
        <f t="shared" si="0"/>
        <v>212052.67</v>
      </c>
      <c r="J15" s="371">
        <v>1.3607</v>
      </c>
      <c r="K15" s="372">
        <f t="shared" si="1"/>
        <v>288540.06806900003</v>
      </c>
      <c r="L15" s="373">
        <f t="shared" si="2"/>
        <v>288540.06806900003</v>
      </c>
      <c r="M15" s="368"/>
      <c r="N15" s="803"/>
      <c r="O15" s="369"/>
      <c r="P15" s="369"/>
      <c r="Q15" s="368"/>
    </row>
    <row r="16" spans="1:17" s="348" customFormat="1">
      <c r="A16" s="378"/>
      <c r="B16" s="721" t="s">
        <v>176</v>
      </c>
      <c r="C16" s="722"/>
      <c r="D16" s="722"/>
      <c r="E16" s="723"/>
      <c r="F16" s="374" t="s">
        <v>174</v>
      </c>
      <c r="G16" s="362">
        <v>36</v>
      </c>
      <c r="H16" s="357">
        <v>515.27</v>
      </c>
      <c r="I16" s="370">
        <f t="shared" si="0"/>
        <v>18549.72</v>
      </c>
      <c r="J16" s="371">
        <v>1.3607</v>
      </c>
      <c r="K16" s="372">
        <f t="shared" si="1"/>
        <v>25240.604004000001</v>
      </c>
      <c r="L16" s="373">
        <f t="shared" si="2"/>
        <v>25240.604004000001</v>
      </c>
      <c r="M16" s="368"/>
      <c r="N16" s="347"/>
      <c r="O16" s="369"/>
      <c r="P16" s="369"/>
      <c r="Q16" s="368"/>
    </row>
    <row r="17" spans="1:17" s="348" customFormat="1" ht="18.75" customHeight="1">
      <c r="A17" s="361"/>
      <c r="B17" s="721" t="s">
        <v>177</v>
      </c>
      <c r="C17" s="722"/>
      <c r="D17" s="722"/>
      <c r="E17" s="723"/>
      <c r="F17" s="374" t="s">
        <v>178</v>
      </c>
      <c r="G17" s="375">
        <v>647</v>
      </c>
      <c r="H17" s="357">
        <v>56.9</v>
      </c>
      <c r="I17" s="370">
        <f t="shared" si="0"/>
        <v>36814.299999999996</v>
      </c>
      <c r="J17" s="371">
        <v>1.3607</v>
      </c>
      <c r="K17" s="372">
        <f t="shared" si="1"/>
        <v>50093.218009999997</v>
      </c>
      <c r="L17" s="373">
        <f t="shared" si="2"/>
        <v>50093.218009999997</v>
      </c>
      <c r="M17" s="368"/>
      <c r="N17" s="347"/>
      <c r="O17" s="369"/>
      <c r="P17" s="369"/>
      <c r="Q17" s="368"/>
    </row>
    <row r="18" spans="1:17" s="388" customFormat="1">
      <c r="A18" s="377"/>
      <c r="B18" s="742" t="s">
        <v>186</v>
      </c>
      <c r="C18" s="743"/>
      <c r="D18" s="743"/>
      <c r="E18" s="744"/>
      <c r="F18" s="379" t="s">
        <v>180</v>
      </c>
      <c r="G18" s="375">
        <v>21</v>
      </c>
      <c r="H18" s="380">
        <v>669.91</v>
      </c>
      <c r="I18" s="381">
        <f t="shared" si="0"/>
        <v>14068.109999999999</v>
      </c>
      <c r="J18" s="382">
        <v>1.3607</v>
      </c>
      <c r="K18" s="383">
        <f t="shared" si="1"/>
        <v>19142.477276999998</v>
      </c>
      <c r="L18" s="384">
        <f t="shared" si="2"/>
        <v>19142.477276999998</v>
      </c>
      <c r="M18" s="385"/>
      <c r="N18" s="386"/>
      <c r="O18" s="387"/>
      <c r="P18" s="387"/>
      <c r="Q18" s="385"/>
    </row>
    <row r="19" spans="1:17" s="348" customFormat="1" ht="18.75" customHeight="1">
      <c r="A19" s="361"/>
      <c r="B19" s="721" t="s">
        <v>182</v>
      </c>
      <c r="C19" s="722"/>
      <c r="D19" s="722"/>
      <c r="E19" s="723"/>
      <c r="F19" s="374" t="s">
        <v>163</v>
      </c>
      <c r="G19" s="362">
        <v>210</v>
      </c>
      <c r="H19" s="357">
        <v>33</v>
      </c>
      <c r="I19" s="370">
        <f t="shared" si="0"/>
        <v>6930</v>
      </c>
      <c r="J19" s="371">
        <v>1.3607</v>
      </c>
      <c r="K19" s="372">
        <f t="shared" si="1"/>
        <v>9429.6509999999998</v>
      </c>
      <c r="L19" s="373">
        <f t="shared" si="2"/>
        <v>9429.6509999999998</v>
      </c>
      <c r="M19" s="368"/>
      <c r="N19" s="347"/>
      <c r="O19" s="369"/>
      <c r="P19" s="369"/>
      <c r="Q19" s="368"/>
    </row>
    <row r="20" spans="1:17" s="348" customFormat="1">
      <c r="A20" s="378"/>
      <c r="B20" s="721" t="s">
        <v>183</v>
      </c>
      <c r="C20" s="722"/>
      <c r="D20" s="722"/>
      <c r="E20" s="723"/>
      <c r="F20" s="374" t="s">
        <v>187</v>
      </c>
      <c r="G20" s="362">
        <v>60</v>
      </c>
      <c r="H20" s="357">
        <v>72</v>
      </c>
      <c r="I20" s="370">
        <f t="shared" si="0"/>
        <v>4320</v>
      </c>
      <c r="J20" s="371">
        <v>1.3607</v>
      </c>
      <c r="K20" s="372">
        <f t="shared" si="1"/>
        <v>5878.2240000000002</v>
      </c>
      <c r="L20" s="373">
        <f t="shared" si="2"/>
        <v>5878.2240000000002</v>
      </c>
      <c r="M20" s="368"/>
      <c r="N20" s="347"/>
      <c r="O20" s="369"/>
      <c r="P20" s="369"/>
      <c r="Q20" s="368"/>
    </row>
    <row r="21" spans="1:17" s="348" customFormat="1" ht="18.75" customHeight="1">
      <c r="A21" s="361"/>
      <c r="B21" s="721" t="s">
        <v>188</v>
      </c>
      <c r="C21" s="722"/>
      <c r="D21" s="722"/>
      <c r="E21" s="723"/>
      <c r="F21" s="374" t="s">
        <v>163</v>
      </c>
      <c r="G21" s="375">
        <v>5</v>
      </c>
      <c r="H21" s="357">
        <v>1112.6199999999999</v>
      </c>
      <c r="I21" s="370">
        <f t="shared" si="0"/>
        <v>5563.0999999999995</v>
      </c>
      <c r="J21" s="371">
        <v>1.3607</v>
      </c>
      <c r="K21" s="372">
        <f t="shared" si="1"/>
        <v>7569.7101699999994</v>
      </c>
      <c r="L21" s="373">
        <f t="shared" si="2"/>
        <v>7569.7101699999994</v>
      </c>
      <c r="M21" s="368"/>
      <c r="N21" s="347"/>
      <c r="O21" s="369"/>
      <c r="P21" s="369"/>
      <c r="Q21" s="368"/>
    </row>
    <row r="22" spans="1:17" s="348" customFormat="1" ht="9.75" customHeight="1">
      <c r="A22" s="361"/>
      <c r="B22" s="724"/>
      <c r="C22" s="725"/>
      <c r="D22" s="725"/>
      <c r="E22" s="726"/>
      <c r="F22" s="374"/>
      <c r="G22" s="375"/>
      <c r="H22" s="389"/>
      <c r="I22" s="370"/>
      <c r="J22" s="371"/>
      <c r="K22" s="372"/>
      <c r="L22" s="373"/>
      <c r="M22" s="368"/>
      <c r="N22" s="347"/>
      <c r="O22" s="369"/>
      <c r="P22" s="369"/>
      <c r="Q22" s="368"/>
    </row>
    <row r="23" spans="1:17" s="348" customFormat="1" ht="45" customHeight="1">
      <c r="A23" s="415">
        <v>2</v>
      </c>
      <c r="B23" s="736" t="s">
        <v>184</v>
      </c>
      <c r="C23" s="737"/>
      <c r="D23" s="737"/>
      <c r="E23" s="738"/>
      <c r="F23" s="416" t="s">
        <v>163</v>
      </c>
      <c r="G23" s="417">
        <v>248</v>
      </c>
      <c r="H23" s="390"/>
      <c r="I23" s="370"/>
      <c r="J23" s="371"/>
      <c r="K23" s="372"/>
      <c r="L23" s="373"/>
      <c r="M23" s="368"/>
      <c r="N23" s="391"/>
      <c r="O23" s="369"/>
      <c r="P23" s="369"/>
      <c r="Q23" s="368"/>
    </row>
    <row r="24" spans="1:17" s="348" customFormat="1" ht="21.75" customHeight="1">
      <c r="A24" s="361"/>
      <c r="B24" s="721" t="s">
        <v>241</v>
      </c>
      <c r="C24" s="722"/>
      <c r="D24" s="722"/>
      <c r="E24" s="723"/>
      <c r="F24" s="355" t="s">
        <v>178</v>
      </c>
      <c r="G24" s="362">
        <v>1165</v>
      </c>
      <c r="H24" s="357">
        <v>50</v>
      </c>
      <c r="I24" s="370">
        <f t="shared" si="0"/>
        <v>58250</v>
      </c>
      <c r="J24" s="371">
        <v>1.3607</v>
      </c>
      <c r="K24" s="372">
        <f t="shared" si="1"/>
        <v>79260.774999999994</v>
      </c>
      <c r="L24" s="373">
        <f t="shared" si="2"/>
        <v>79260.774999999994</v>
      </c>
      <c r="M24" s="368"/>
      <c r="N24" s="347"/>
      <c r="O24" s="347"/>
      <c r="P24" s="369"/>
      <c r="Q24" s="368"/>
    </row>
    <row r="25" spans="1:17" s="348" customFormat="1" ht="21.75" customHeight="1">
      <c r="A25" s="361"/>
      <c r="B25" s="739" t="s">
        <v>212</v>
      </c>
      <c r="C25" s="740"/>
      <c r="D25" s="740"/>
      <c r="E25" s="741"/>
      <c r="F25" s="355" t="s">
        <v>174</v>
      </c>
      <c r="G25" s="362">
        <v>128</v>
      </c>
      <c r="H25" s="357">
        <v>515.27</v>
      </c>
      <c r="I25" s="370">
        <f t="shared" si="0"/>
        <v>65954.559999999998</v>
      </c>
      <c r="J25" s="371">
        <v>1.3607</v>
      </c>
      <c r="K25" s="372">
        <f t="shared" si="1"/>
        <v>89744.369791999998</v>
      </c>
      <c r="L25" s="373">
        <f t="shared" si="2"/>
        <v>89744.369791999998</v>
      </c>
      <c r="M25" s="368"/>
      <c r="N25" s="347"/>
      <c r="O25" s="369"/>
      <c r="P25" s="369"/>
      <c r="Q25" s="368"/>
    </row>
    <row r="26" spans="1:17" s="348" customFormat="1">
      <c r="A26" s="361"/>
      <c r="B26" s="724" t="s">
        <v>175</v>
      </c>
      <c r="C26" s="725"/>
      <c r="D26" s="725"/>
      <c r="E26" s="726"/>
      <c r="F26" s="374" t="s">
        <v>174</v>
      </c>
      <c r="G26" s="375">
        <v>48</v>
      </c>
      <c r="H26" s="389">
        <v>695.96</v>
      </c>
      <c r="I26" s="370">
        <f t="shared" si="0"/>
        <v>33406.080000000002</v>
      </c>
      <c r="J26" s="371">
        <v>1.3607</v>
      </c>
      <c r="K26" s="372">
        <f t="shared" si="1"/>
        <v>45455.653056000003</v>
      </c>
      <c r="L26" s="373">
        <f t="shared" si="2"/>
        <v>45455.653056000003</v>
      </c>
      <c r="M26" s="368"/>
      <c r="N26" s="347"/>
      <c r="O26" s="347"/>
      <c r="P26" s="369"/>
      <c r="Q26" s="368"/>
    </row>
    <row r="27" spans="1:17" s="348" customFormat="1" ht="18.75" customHeight="1">
      <c r="A27" s="485"/>
      <c r="B27" s="730" t="s">
        <v>185</v>
      </c>
      <c r="C27" s="731"/>
      <c r="D27" s="731"/>
      <c r="E27" s="732"/>
      <c r="F27" s="393" t="s">
        <v>174</v>
      </c>
      <c r="G27" s="486">
        <v>142</v>
      </c>
      <c r="H27" s="395">
        <v>2186.11</v>
      </c>
      <c r="I27" s="396">
        <f t="shared" si="0"/>
        <v>310427.62</v>
      </c>
      <c r="J27" s="487">
        <v>1.3607</v>
      </c>
      <c r="K27" s="396">
        <f t="shared" si="1"/>
        <v>422398.86253400001</v>
      </c>
      <c r="L27" s="398">
        <f t="shared" si="2"/>
        <v>422398.86253400001</v>
      </c>
      <c r="M27" s="368"/>
      <c r="N27" s="347"/>
      <c r="O27" s="803"/>
      <c r="P27" s="369"/>
      <c r="Q27" s="368"/>
    </row>
    <row r="28" spans="1:17" s="348" customFormat="1">
      <c r="A28" s="753" t="s">
        <v>50</v>
      </c>
      <c r="B28" s="755" t="s">
        <v>51</v>
      </c>
      <c r="C28" s="756"/>
      <c r="D28" s="756"/>
      <c r="E28" s="756"/>
      <c r="F28" s="759" t="s">
        <v>53</v>
      </c>
      <c r="G28" s="760" t="s">
        <v>172</v>
      </c>
      <c r="H28" s="761" t="s">
        <v>58</v>
      </c>
      <c r="I28" s="751" t="s">
        <v>195</v>
      </c>
      <c r="J28" s="745" t="s">
        <v>166</v>
      </c>
      <c r="K28" s="746" t="s">
        <v>196</v>
      </c>
      <c r="L28" s="746" t="s">
        <v>197</v>
      </c>
      <c r="N28" s="347"/>
      <c r="O28" s="346"/>
    </row>
    <row r="29" spans="1:17" s="348" customFormat="1" ht="18.75" customHeight="1">
      <c r="A29" s="754"/>
      <c r="B29" s="757"/>
      <c r="C29" s="758"/>
      <c r="D29" s="758"/>
      <c r="E29" s="758"/>
      <c r="F29" s="759"/>
      <c r="G29" s="760"/>
      <c r="H29" s="761"/>
      <c r="I29" s="752"/>
      <c r="J29" s="745"/>
      <c r="K29" s="747"/>
      <c r="L29" s="747"/>
      <c r="N29" s="347"/>
      <c r="O29" s="346"/>
    </row>
    <row r="30" spans="1:17" s="348" customFormat="1">
      <c r="A30" s="378"/>
      <c r="B30" s="721" t="s">
        <v>176</v>
      </c>
      <c r="C30" s="722"/>
      <c r="D30" s="722"/>
      <c r="E30" s="723"/>
      <c r="F30" s="374" t="s">
        <v>174</v>
      </c>
      <c r="G30" s="362">
        <v>45</v>
      </c>
      <c r="H30" s="357">
        <v>515.27</v>
      </c>
      <c r="I30" s="370">
        <f t="shared" si="0"/>
        <v>23187.149999999998</v>
      </c>
      <c r="J30" s="371">
        <v>1.3607</v>
      </c>
      <c r="K30" s="372">
        <f t="shared" si="1"/>
        <v>31550.755004999999</v>
      </c>
      <c r="L30" s="373">
        <f t="shared" si="2"/>
        <v>31550.755004999999</v>
      </c>
      <c r="M30" s="368"/>
      <c r="N30" s="347"/>
      <c r="O30" s="369"/>
      <c r="P30" s="369"/>
      <c r="Q30" s="368"/>
    </row>
    <row r="31" spans="1:17" s="348" customFormat="1" ht="18.75" customHeight="1">
      <c r="A31" s="361"/>
      <c r="B31" s="721" t="s">
        <v>177</v>
      </c>
      <c r="C31" s="722"/>
      <c r="D31" s="722"/>
      <c r="E31" s="723"/>
      <c r="F31" s="374" t="s">
        <v>178</v>
      </c>
      <c r="G31" s="375">
        <v>947</v>
      </c>
      <c r="H31" s="357">
        <v>56.9</v>
      </c>
      <c r="I31" s="370">
        <f t="shared" si="0"/>
        <v>53884.299999999996</v>
      </c>
      <c r="J31" s="371">
        <v>1.3607</v>
      </c>
      <c r="K31" s="372">
        <f t="shared" si="1"/>
        <v>73320.367010000002</v>
      </c>
      <c r="L31" s="373">
        <f t="shared" si="2"/>
        <v>73320.367010000002</v>
      </c>
      <c r="M31" s="368"/>
      <c r="N31" s="347"/>
      <c r="O31" s="387"/>
      <c r="P31" s="369"/>
      <c r="Q31" s="368"/>
    </row>
    <row r="32" spans="1:17" s="348" customFormat="1">
      <c r="A32" s="361"/>
      <c r="B32" s="724" t="s">
        <v>179</v>
      </c>
      <c r="C32" s="725"/>
      <c r="D32" s="725"/>
      <c r="E32" s="726"/>
      <c r="F32" s="374" t="s">
        <v>180</v>
      </c>
      <c r="G32" s="375">
        <v>34</v>
      </c>
      <c r="H32" s="389">
        <v>669.91</v>
      </c>
      <c r="I32" s="370">
        <f t="shared" si="0"/>
        <v>22776.94</v>
      </c>
      <c r="J32" s="371">
        <v>1.3607</v>
      </c>
      <c r="K32" s="372">
        <f t="shared" si="1"/>
        <v>30992.582257999999</v>
      </c>
      <c r="L32" s="373">
        <f t="shared" si="2"/>
        <v>30992.582257999999</v>
      </c>
      <c r="M32" s="368"/>
      <c r="N32" s="347"/>
      <c r="O32" s="369"/>
      <c r="P32" s="369"/>
      <c r="Q32" s="368"/>
    </row>
    <row r="33" spans="1:17" s="348" customFormat="1">
      <c r="A33" s="361"/>
      <c r="B33" s="724" t="s">
        <v>181</v>
      </c>
      <c r="C33" s="725"/>
      <c r="D33" s="725"/>
      <c r="E33" s="726"/>
      <c r="F33" s="374" t="s">
        <v>180</v>
      </c>
      <c r="G33" s="375">
        <v>25</v>
      </c>
      <c r="H33" s="389">
        <v>251.08</v>
      </c>
      <c r="I33" s="370">
        <f t="shared" si="0"/>
        <v>6277</v>
      </c>
      <c r="J33" s="371">
        <v>1.3607</v>
      </c>
      <c r="K33" s="372">
        <f t="shared" si="1"/>
        <v>8541.1139000000003</v>
      </c>
      <c r="L33" s="373">
        <f t="shared" si="2"/>
        <v>8541.1139000000003</v>
      </c>
      <c r="M33" s="368"/>
      <c r="N33" s="347"/>
      <c r="O33" s="369"/>
      <c r="P33" s="369"/>
      <c r="Q33" s="368"/>
    </row>
    <row r="34" spans="1:17" s="348" customFormat="1" ht="18.75" customHeight="1">
      <c r="A34" s="361"/>
      <c r="B34" s="721" t="s">
        <v>182</v>
      </c>
      <c r="C34" s="722"/>
      <c r="D34" s="722"/>
      <c r="E34" s="723"/>
      <c r="F34" s="374" t="s">
        <v>163</v>
      </c>
      <c r="G34" s="362">
        <v>248</v>
      </c>
      <c r="H34" s="357">
        <v>33</v>
      </c>
      <c r="I34" s="370">
        <f t="shared" si="0"/>
        <v>8184</v>
      </c>
      <c r="J34" s="371">
        <v>1.3607</v>
      </c>
      <c r="K34" s="372">
        <f t="shared" si="1"/>
        <v>11135.968800000001</v>
      </c>
      <c r="L34" s="373">
        <f t="shared" si="2"/>
        <v>11135.968800000001</v>
      </c>
      <c r="M34" s="368"/>
      <c r="N34" s="347"/>
      <c r="O34" s="369"/>
      <c r="P34" s="369"/>
      <c r="Q34" s="368"/>
    </row>
    <row r="35" spans="1:17" s="348" customFormat="1">
      <c r="A35" s="378"/>
      <c r="B35" s="721" t="s">
        <v>183</v>
      </c>
      <c r="C35" s="722"/>
      <c r="D35" s="722"/>
      <c r="E35" s="723"/>
      <c r="F35" s="374" t="s">
        <v>187</v>
      </c>
      <c r="G35" s="362">
        <v>189</v>
      </c>
      <c r="H35" s="357">
        <v>72</v>
      </c>
      <c r="I35" s="370">
        <f t="shared" si="0"/>
        <v>13608</v>
      </c>
      <c r="J35" s="371">
        <v>1.3607</v>
      </c>
      <c r="K35" s="372">
        <f t="shared" si="1"/>
        <v>18516.405600000002</v>
      </c>
      <c r="L35" s="373">
        <f t="shared" si="2"/>
        <v>18516.405600000002</v>
      </c>
      <c r="M35" s="368"/>
      <c r="N35" s="347"/>
      <c r="O35" s="369"/>
      <c r="P35" s="369"/>
      <c r="Q35" s="368"/>
    </row>
    <row r="36" spans="1:17" s="348" customFormat="1" ht="18.75" customHeight="1">
      <c r="A36" s="361"/>
      <c r="B36" s="721" t="s">
        <v>189</v>
      </c>
      <c r="C36" s="722"/>
      <c r="D36" s="722"/>
      <c r="E36" s="723"/>
      <c r="F36" s="374" t="s">
        <v>163</v>
      </c>
      <c r="G36" s="375">
        <v>18</v>
      </c>
      <c r="H36" s="357">
        <v>1112.6199999999999</v>
      </c>
      <c r="I36" s="370">
        <f t="shared" si="0"/>
        <v>20027.159999999996</v>
      </c>
      <c r="J36" s="371">
        <v>1.3607</v>
      </c>
      <c r="K36" s="372">
        <f t="shared" si="1"/>
        <v>27250.956611999994</v>
      </c>
      <c r="L36" s="373">
        <f t="shared" si="2"/>
        <v>27250.956611999994</v>
      </c>
      <c r="M36" s="368"/>
      <c r="N36" s="347"/>
      <c r="O36" s="369"/>
      <c r="P36" s="369"/>
      <c r="Q36" s="368"/>
    </row>
    <row r="37" spans="1:17" s="348" customFormat="1" ht="11.25" customHeight="1">
      <c r="A37" s="361"/>
      <c r="B37" s="724"/>
      <c r="C37" s="725"/>
      <c r="D37" s="725"/>
      <c r="E37" s="726"/>
      <c r="F37" s="374"/>
      <c r="G37" s="375"/>
      <c r="H37" s="389"/>
      <c r="I37" s="370"/>
      <c r="J37" s="371"/>
      <c r="K37" s="372"/>
      <c r="L37" s="373"/>
      <c r="M37" s="368"/>
      <c r="N37" s="347"/>
      <c r="O37" s="369"/>
      <c r="P37" s="369"/>
      <c r="Q37" s="368"/>
    </row>
    <row r="38" spans="1:17" s="348" customFormat="1" ht="39.75" customHeight="1">
      <c r="A38" s="415">
        <v>3</v>
      </c>
      <c r="B38" s="733" t="s">
        <v>213</v>
      </c>
      <c r="C38" s="734"/>
      <c r="D38" s="734"/>
      <c r="E38" s="735"/>
      <c r="F38" s="416" t="s">
        <v>163</v>
      </c>
      <c r="G38" s="417">
        <v>40</v>
      </c>
      <c r="H38" s="390"/>
      <c r="I38" s="370"/>
      <c r="J38" s="371"/>
      <c r="K38" s="372"/>
      <c r="L38" s="373"/>
      <c r="M38" s="368"/>
      <c r="N38" s="347"/>
      <c r="O38" s="369"/>
      <c r="P38" s="369"/>
      <c r="Q38" s="368"/>
    </row>
    <row r="39" spans="1:17" s="348" customFormat="1" ht="21.75" customHeight="1">
      <c r="A39" s="361"/>
      <c r="B39" s="721" t="s">
        <v>190</v>
      </c>
      <c r="C39" s="722"/>
      <c r="D39" s="722"/>
      <c r="E39" s="723"/>
      <c r="F39" s="355" t="s">
        <v>178</v>
      </c>
      <c r="G39" s="362">
        <v>160</v>
      </c>
      <c r="H39" s="357">
        <v>72</v>
      </c>
      <c r="I39" s="370">
        <f t="shared" si="0"/>
        <v>11520</v>
      </c>
      <c r="J39" s="371">
        <v>1.3607</v>
      </c>
      <c r="K39" s="372">
        <f t="shared" si="1"/>
        <v>15675.264000000001</v>
      </c>
      <c r="L39" s="373">
        <f t="shared" si="2"/>
        <v>15675.264000000001</v>
      </c>
      <c r="M39" s="368"/>
      <c r="N39" s="347"/>
      <c r="O39" s="369"/>
      <c r="P39" s="369"/>
      <c r="Q39" s="368"/>
    </row>
    <row r="40" spans="1:17" s="348" customFormat="1">
      <c r="A40" s="361"/>
      <c r="B40" s="724" t="s">
        <v>175</v>
      </c>
      <c r="C40" s="725"/>
      <c r="D40" s="725"/>
      <c r="E40" s="726"/>
      <c r="F40" s="374" t="s">
        <v>174</v>
      </c>
      <c r="G40" s="375">
        <v>8</v>
      </c>
      <c r="H40" s="389">
        <v>695.96</v>
      </c>
      <c r="I40" s="370">
        <f t="shared" si="0"/>
        <v>5567.68</v>
      </c>
      <c r="J40" s="371">
        <v>1.3607</v>
      </c>
      <c r="K40" s="372">
        <f t="shared" si="1"/>
        <v>7575.9421760000005</v>
      </c>
      <c r="L40" s="373">
        <f t="shared" si="2"/>
        <v>7575.9421760000005</v>
      </c>
      <c r="M40" s="368"/>
      <c r="N40" s="347"/>
      <c r="O40" s="369"/>
      <c r="P40" s="369"/>
      <c r="Q40" s="368"/>
    </row>
    <row r="41" spans="1:17" s="348" customFormat="1" ht="18.75" customHeight="1">
      <c r="A41" s="377"/>
      <c r="B41" s="721" t="s">
        <v>185</v>
      </c>
      <c r="C41" s="722"/>
      <c r="D41" s="722"/>
      <c r="E41" s="723"/>
      <c r="F41" s="374" t="s">
        <v>174</v>
      </c>
      <c r="G41" s="362">
        <v>24</v>
      </c>
      <c r="H41" s="357">
        <v>2186.11</v>
      </c>
      <c r="I41" s="370">
        <f t="shared" si="0"/>
        <v>52466.64</v>
      </c>
      <c r="J41" s="371">
        <v>1.3607</v>
      </c>
      <c r="K41" s="372">
        <f t="shared" si="1"/>
        <v>71391.357048000005</v>
      </c>
      <c r="L41" s="373">
        <f t="shared" si="2"/>
        <v>71391.357048000005</v>
      </c>
      <c r="M41" s="368"/>
      <c r="N41" s="803"/>
      <c r="O41" s="369"/>
      <c r="P41" s="369"/>
      <c r="Q41" s="368"/>
    </row>
    <row r="42" spans="1:17" s="348" customFormat="1" ht="18.75" customHeight="1">
      <c r="A42" s="361"/>
      <c r="B42" s="721" t="s">
        <v>177</v>
      </c>
      <c r="C42" s="722"/>
      <c r="D42" s="722"/>
      <c r="E42" s="723"/>
      <c r="F42" s="374" t="s">
        <v>178</v>
      </c>
      <c r="G42" s="375">
        <v>160</v>
      </c>
      <c r="H42" s="357">
        <v>56.9</v>
      </c>
      <c r="I42" s="370">
        <f t="shared" si="0"/>
        <v>9104</v>
      </c>
      <c r="J42" s="371">
        <v>1.3607</v>
      </c>
      <c r="K42" s="372">
        <f t="shared" si="1"/>
        <v>12387.8128</v>
      </c>
      <c r="L42" s="373">
        <f t="shared" si="2"/>
        <v>12387.8128</v>
      </c>
      <c r="M42" s="368"/>
      <c r="N42" s="347"/>
      <c r="O42" s="369"/>
      <c r="P42" s="369"/>
      <c r="Q42" s="368"/>
    </row>
    <row r="43" spans="1:17" s="348" customFormat="1">
      <c r="A43" s="361"/>
      <c r="B43" s="724" t="s">
        <v>179</v>
      </c>
      <c r="C43" s="725"/>
      <c r="D43" s="725"/>
      <c r="E43" s="726"/>
      <c r="F43" s="374" t="s">
        <v>180</v>
      </c>
      <c r="G43" s="375">
        <v>6</v>
      </c>
      <c r="H43" s="389">
        <v>669.91</v>
      </c>
      <c r="I43" s="370">
        <f t="shared" si="0"/>
        <v>4019.46</v>
      </c>
      <c r="J43" s="371">
        <v>1.3607</v>
      </c>
      <c r="K43" s="372">
        <f t="shared" si="1"/>
        <v>5469.2792220000001</v>
      </c>
      <c r="L43" s="373">
        <f t="shared" si="2"/>
        <v>5469.2792220000001</v>
      </c>
      <c r="M43" s="368"/>
      <c r="N43" s="368"/>
      <c r="O43" s="369"/>
      <c r="P43" s="369"/>
      <c r="Q43" s="368"/>
    </row>
    <row r="44" spans="1:17" s="348" customFormat="1">
      <c r="A44" s="361"/>
      <c r="B44" s="724" t="s">
        <v>181</v>
      </c>
      <c r="C44" s="725"/>
      <c r="D44" s="725"/>
      <c r="E44" s="726"/>
      <c r="F44" s="374" t="s">
        <v>180</v>
      </c>
      <c r="G44" s="375">
        <v>4</v>
      </c>
      <c r="H44" s="389">
        <v>251.08</v>
      </c>
      <c r="I44" s="370">
        <f t="shared" si="0"/>
        <v>1004.32</v>
      </c>
      <c r="J44" s="371">
        <v>1.3607</v>
      </c>
      <c r="K44" s="372">
        <f t="shared" si="1"/>
        <v>1366.5782240000001</v>
      </c>
      <c r="L44" s="373">
        <f t="shared" si="2"/>
        <v>1366.5782240000001</v>
      </c>
      <c r="M44" s="368"/>
      <c r="N44" s="347"/>
      <c r="O44" s="369"/>
      <c r="P44" s="369"/>
      <c r="Q44" s="368"/>
    </row>
    <row r="45" spans="1:17" s="348" customFormat="1" ht="18.75" customHeight="1">
      <c r="A45" s="361"/>
      <c r="B45" s="721" t="s">
        <v>191</v>
      </c>
      <c r="C45" s="722"/>
      <c r="D45" s="722"/>
      <c r="E45" s="723"/>
      <c r="F45" s="374" t="s">
        <v>163</v>
      </c>
      <c r="G45" s="362">
        <v>40</v>
      </c>
      <c r="H45" s="357">
        <v>16.5</v>
      </c>
      <c r="I45" s="370">
        <f t="shared" si="0"/>
        <v>660</v>
      </c>
      <c r="J45" s="371">
        <v>1.3607</v>
      </c>
      <c r="K45" s="372">
        <f t="shared" si="1"/>
        <v>898.06200000000001</v>
      </c>
      <c r="L45" s="373">
        <f t="shared" si="2"/>
        <v>898.06200000000001</v>
      </c>
      <c r="M45" s="368"/>
      <c r="N45" s="347"/>
      <c r="O45" s="369"/>
      <c r="P45" s="369"/>
      <c r="Q45" s="368"/>
    </row>
    <row r="46" spans="1:17" s="348" customFormat="1">
      <c r="A46" s="378"/>
      <c r="B46" s="721" t="s">
        <v>183</v>
      </c>
      <c r="C46" s="722"/>
      <c r="D46" s="722"/>
      <c r="E46" s="723"/>
      <c r="F46" s="374" t="s">
        <v>187</v>
      </c>
      <c r="G46" s="362">
        <v>64</v>
      </c>
      <c r="H46" s="357">
        <v>72</v>
      </c>
      <c r="I46" s="370">
        <f t="shared" si="0"/>
        <v>4608</v>
      </c>
      <c r="J46" s="371">
        <v>1.3607</v>
      </c>
      <c r="K46" s="372">
        <f t="shared" si="1"/>
        <v>6270.1055999999999</v>
      </c>
      <c r="L46" s="373">
        <f t="shared" si="2"/>
        <v>6270.1055999999999</v>
      </c>
      <c r="M46" s="368"/>
      <c r="N46" s="347"/>
      <c r="O46" s="369"/>
      <c r="P46" s="369"/>
      <c r="Q46" s="368"/>
    </row>
    <row r="47" spans="1:17" s="348" customFormat="1" ht="14.25" customHeight="1">
      <c r="A47" s="361"/>
      <c r="B47" s="724"/>
      <c r="C47" s="725"/>
      <c r="D47" s="725"/>
      <c r="E47" s="726"/>
      <c r="F47" s="374"/>
      <c r="G47" s="375"/>
      <c r="H47" s="389"/>
      <c r="I47" s="370"/>
      <c r="J47" s="371"/>
      <c r="K47" s="372"/>
      <c r="L47" s="373"/>
      <c r="M47" s="368"/>
      <c r="N47" s="347"/>
      <c r="O47" s="369"/>
      <c r="P47" s="369"/>
      <c r="Q47" s="368"/>
    </row>
    <row r="48" spans="1:17" s="348" customFormat="1" ht="18.75" customHeight="1">
      <c r="A48" s="415">
        <v>4</v>
      </c>
      <c r="B48" s="727" t="s">
        <v>192</v>
      </c>
      <c r="C48" s="728"/>
      <c r="D48" s="728"/>
      <c r="E48" s="729"/>
      <c r="F48" s="374" t="s">
        <v>120</v>
      </c>
      <c r="G48" s="356">
        <v>1</v>
      </c>
      <c r="H48" s="357">
        <v>3000</v>
      </c>
      <c r="I48" s="370">
        <f t="shared" si="0"/>
        <v>3000</v>
      </c>
      <c r="J48" s="371">
        <v>1.3607</v>
      </c>
      <c r="K48" s="372">
        <f t="shared" si="1"/>
        <v>4082.1</v>
      </c>
      <c r="L48" s="373">
        <f t="shared" si="2"/>
        <v>4082.1</v>
      </c>
      <c r="M48" s="368"/>
      <c r="N48" s="347"/>
      <c r="O48" s="369"/>
      <c r="P48" s="369"/>
      <c r="Q48" s="368"/>
    </row>
    <row r="49" spans="1:17" s="348" customFormat="1">
      <c r="A49" s="392"/>
      <c r="B49" s="730"/>
      <c r="C49" s="731"/>
      <c r="D49" s="731"/>
      <c r="E49" s="732"/>
      <c r="F49" s="393"/>
      <c r="G49" s="394"/>
      <c r="H49" s="395"/>
      <c r="I49" s="396"/>
      <c r="J49" s="397"/>
      <c r="K49" s="396"/>
      <c r="L49" s="398"/>
      <c r="M49" s="368"/>
      <c r="N49" s="347"/>
      <c r="O49" s="369"/>
      <c r="P49" s="369"/>
      <c r="Q49" s="368"/>
    </row>
    <row r="50" spans="1:17" s="348" customFormat="1">
      <c r="A50" s="399"/>
      <c r="B50" s="484"/>
      <c r="C50" s="484"/>
      <c r="D50" s="484"/>
      <c r="E50" s="419" t="s">
        <v>200</v>
      </c>
      <c r="F50" s="400"/>
      <c r="G50" s="401"/>
      <c r="H50" s="402"/>
      <c r="I50" s="403">
        <f>SUM(I11:I21,I24:I27,I30:I36,I39:I46,I48)</f>
        <v>1078661.25</v>
      </c>
      <c r="J50" s="404"/>
      <c r="K50" s="418" t="s">
        <v>201</v>
      </c>
      <c r="L50" s="405">
        <f>SUM(L12:L48)</f>
        <v>1467734.3628749996</v>
      </c>
      <c r="M50" s="368"/>
      <c r="N50" s="406"/>
      <c r="O50" s="369"/>
      <c r="P50" s="369"/>
      <c r="Q50" s="368"/>
    </row>
    <row r="51" spans="1:17" s="348" customFormat="1" ht="12" customHeight="1">
      <c r="A51" s="399"/>
      <c r="B51" s="484"/>
      <c r="C51" s="484"/>
      <c r="D51" s="484"/>
      <c r="E51" s="484"/>
      <c r="F51" s="400"/>
      <c r="G51" s="401"/>
      <c r="H51" s="402"/>
      <c r="I51" s="404"/>
      <c r="J51" s="404"/>
      <c r="K51" s="404"/>
      <c r="L51" s="407"/>
      <c r="M51" s="368"/>
      <c r="N51" s="347"/>
      <c r="O51" s="369"/>
      <c r="P51" s="369"/>
      <c r="Q51" s="368"/>
    </row>
    <row r="52" spans="1:17" s="348" customFormat="1">
      <c r="A52" s="420"/>
      <c r="B52" s="484" t="s">
        <v>202</v>
      </c>
      <c r="C52" s="484"/>
      <c r="D52" s="484"/>
      <c r="E52" s="484"/>
      <c r="F52" s="400"/>
      <c r="G52" s="401"/>
      <c r="H52" s="402" t="s">
        <v>203</v>
      </c>
      <c r="I52" s="403">
        <f>I50</f>
        <v>1078661.25</v>
      </c>
      <c r="J52" s="404"/>
      <c r="K52" s="404"/>
      <c r="L52" s="407"/>
      <c r="M52" s="368"/>
      <c r="N52" s="347"/>
      <c r="O52" s="369"/>
      <c r="P52" s="369"/>
      <c r="Q52" s="368"/>
    </row>
    <row r="53" spans="1:17" s="348" customFormat="1">
      <c r="A53" s="420"/>
      <c r="B53" s="484" t="s">
        <v>204</v>
      </c>
      <c r="C53" s="484"/>
      <c r="D53" s="484"/>
      <c r="E53" s="484"/>
      <c r="F53" s="400"/>
      <c r="G53" s="401"/>
      <c r="H53" s="402" t="s">
        <v>203</v>
      </c>
      <c r="I53" s="408">
        <v>1.3607</v>
      </c>
      <c r="J53" s="404"/>
      <c r="K53" s="404"/>
      <c r="L53" s="407"/>
      <c r="M53" s="368"/>
      <c r="N53" s="347"/>
      <c r="O53" s="369"/>
      <c r="P53" s="369"/>
      <c r="Q53" s="368"/>
    </row>
    <row r="54" spans="1:17" s="348" customFormat="1" ht="18.75" customHeight="1">
      <c r="A54" s="344"/>
      <c r="B54" s="344"/>
      <c r="C54" s="344"/>
      <c r="D54" s="409"/>
      <c r="E54" s="344"/>
      <c r="F54" s="400"/>
      <c r="G54" s="400"/>
      <c r="H54" s="400"/>
      <c r="I54" s="402"/>
      <c r="J54" s="402"/>
      <c r="K54" s="402"/>
      <c r="L54" s="402"/>
      <c r="N54" s="347"/>
      <c r="O54" s="346"/>
      <c r="Q54" s="368"/>
    </row>
    <row r="55" spans="1:17" s="348" customFormat="1" ht="14.25" customHeight="1">
      <c r="A55" s="344"/>
      <c r="B55" s="344"/>
      <c r="C55" s="344"/>
      <c r="D55" s="409"/>
      <c r="E55" s="344"/>
      <c r="F55" s="400"/>
      <c r="G55" s="400"/>
      <c r="H55" s="400"/>
      <c r="I55" s="402"/>
      <c r="J55" s="402"/>
      <c r="K55" s="402"/>
      <c r="L55" s="402"/>
      <c r="N55" s="347"/>
      <c r="O55" s="346"/>
      <c r="Q55" s="368"/>
    </row>
    <row r="56" spans="1:17" s="348" customFormat="1" ht="18.75" customHeight="1">
      <c r="A56" s="410" t="s">
        <v>227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N56" s="347"/>
      <c r="O56" s="346"/>
    </row>
    <row r="57" spans="1:17" s="348" customFormat="1" ht="18.75" customHeight="1">
      <c r="A57" s="720" t="s">
        <v>228</v>
      </c>
      <c r="B57" s="720"/>
      <c r="C57" s="720"/>
      <c r="D57" s="720"/>
      <c r="E57" s="720"/>
      <c r="F57" s="720"/>
      <c r="G57" s="720"/>
      <c r="H57" s="720"/>
      <c r="I57" s="720"/>
      <c r="J57" s="720"/>
      <c r="K57" s="720"/>
      <c r="L57" s="720"/>
      <c r="M57" s="347"/>
      <c r="N57" s="347"/>
      <c r="O57" s="346"/>
    </row>
  </sheetData>
  <mergeCells count="72">
    <mergeCell ref="B49:E49"/>
    <mergeCell ref="A57:L57"/>
    <mergeCell ref="B43:E43"/>
    <mergeCell ref="B44:E44"/>
    <mergeCell ref="B45:E45"/>
    <mergeCell ref="B46:E46"/>
    <mergeCell ref="B47:E47"/>
    <mergeCell ref="B48:E48"/>
    <mergeCell ref="B42:E42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H28:H29"/>
    <mergeCell ref="I28:I29"/>
    <mergeCell ref="J28:J29"/>
    <mergeCell ref="K28:K29"/>
    <mergeCell ref="L28:L29"/>
    <mergeCell ref="B30:E30"/>
    <mergeCell ref="B26:E26"/>
    <mergeCell ref="B27:E27"/>
    <mergeCell ref="A28:A29"/>
    <mergeCell ref="B28:E29"/>
    <mergeCell ref="F28:F29"/>
    <mergeCell ref="G28:G29"/>
    <mergeCell ref="B20:E20"/>
    <mergeCell ref="B21:E21"/>
    <mergeCell ref="B22:E22"/>
    <mergeCell ref="B23:E23"/>
    <mergeCell ref="B24:E24"/>
    <mergeCell ref="B25:E25"/>
    <mergeCell ref="B19:E19"/>
    <mergeCell ref="K8:K9"/>
    <mergeCell ref="L8:L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7:C7"/>
    <mergeCell ref="D7:H7"/>
    <mergeCell ref="O7:P7"/>
    <mergeCell ref="A8:A9"/>
    <mergeCell ref="B8:E9"/>
    <mergeCell ref="F8:F9"/>
    <mergeCell ref="G8:G9"/>
    <mergeCell ref="H8:H9"/>
    <mergeCell ref="I8:I9"/>
    <mergeCell ref="J8:J9"/>
    <mergeCell ref="A5:C5"/>
    <mergeCell ref="D5:L5"/>
    <mergeCell ref="O5:P5"/>
    <mergeCell ref="A6:C6"/>
    <mergeCell ref="D6:L6"/>
    <mergeCell ref="O6:P6"/>
    <mergeCell ref="O4:P4"/>
    <mergeCell ref="A1:L1"/>
    <mergeCell ref="K2:L2"/>
    <mergeCell ref="A3:C3"/>
    <mergeCell ref="A4:C4"/>
    <mergeCell ref="D4:L4"/>
  </mergeCells>
  <pageMargins left="0.19685039370078741" right="0.19685039370078741" top="0.39370078740157483" bottom="0.15748031496062992" header="0.19685039370078741" footer="0.19685039370078741"/>
  <pageSetup paperSize="9" fitToHeight="0" orientation="landscape" verticalDpi="300" r:id="rId1"/>
  <headerFooter>
    <oddFooter>&amp;R&amp;"TH SarabunPSK,ธรรมดา"&amp;14หน้าที่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9"/>
  <sheetViews>
    <sheetView workbookViewId="0">
      <selection activeCell="K4" sqref="K4:M4"/>
    </sheetView>
  </sheetViews>
  <sheetFormatPr defaultColWidth="9.140625" defaultRowHeight="21.75"/>
  <cols>
    <col min="1" max="1" width="6.5703125" style="291" customWidth="1"/>
    <col min="2" max="2" width="5.28515625" style="291" customWidth="1"/>
    <col min="3" max="3" width="2.28515625" style="289" customWidth="1"/>
    <col min="4" max="4" width="6.85546875" style="289" customWidth="1"/>
    <col min="5" max="5" width="30.42578125" style="289" customWidth="1"/>
    <col min="6" max="6" width="9.5703125" style="292" customWidth="1"/>
    <col min="7" max="7" width="6.85546875" style="289" customWidth="1"/>
    <col min="8" max="8" width="11.7109375" style="293" customWidth="1"/>
    <col min="9" max="9" width="13.5703125" style="293" customWidth="1"/>
    <col min="10" max="10" width="11.28515625" style="294" customWidth="1"/>
    <col min="11" max="11" width="12.85546875" style="293" customWidth="1"/>
    <col min="12" max="12" width="11.85546875" style="293" customWidth="1"/>
    <col min="13" max="13" width="11.85546875" style="289" customWidth="1"/>
    <col min="14" max="16384" width="9.140625" style="295"/>
  </cols>
  <sheetData>
    <row r="1" spans="1:21">
      <c r="A1" s="569" t="s">
        <v>42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2" spans="1:21" ht="18.75" customHeight="1">
      <c r="A2" s="296" t="s">
        <v>43</v>
      </c>
      <c r="B2" s="296"/>
      <c r="C2" s="297"/>
      <c r="D2" s="297"/>
      <c r="E2" s="297" t="s">
        <v>44</v>
      </c>
      <c r="F2" s="298"/>
      <c r="G2" s="299"/>
      <c r="H2" s="300"/>
      <c r="I2" s="321"/>
      <c r="J2" s="297"/>
      <c r="K2" s="297"/>
      <c r="L2" s="297"/>
      <c r="M2" s="297"/>
      <c r="N2" s="288"/>
      <c r="O2" s="288"/>
      <c r="P2" s="288"/>
      <c r="Q2" s="288"/>
      <c r="R2" s="288"/>
      <c r="S2" s="288"/>
      <c r="T2" s="288"/>
      <c r="U2" s="288"/>
    </row>
    <row r="3" spans="1:21" s="288" customFormat="1" ht="18.75" customHeight="1">
      <c r="A3" s="564" t="s">
        <v>45</v>
      </c>
      <c r="B3" s="564"/>
      <c r="C3" s="564"/>
      <c r="D3" s="297" t="s">
        <v>46</v>
      </c>
      <c r="E3" s="297"/>
      <c r="F3" s="297"/>
      <c r="G3" s="297"/>
      <c r="H3" s="297"/>
      <c r="I3" s="330"/>
      <c r="J3" s="296"/>
      <c r="K3" s="331"/>
      <c r="L3" s="331"/>
      <c r="M3" s="331"/>
    </row>
    <row r="4" spans="1:21" s="288" customFormat="1" ht="18.75" customHeight="1">
      <c r="A4" s="564" t="s">
        <v>47</v>
      </c>
      <c r="B4" s="564"/>
      <c r="C4" s="564"/>
      <c r="D4" s="565" t="s">
        <v>48</v>
      </c>
      <c r="E4" s="565"/>
      <c r="F4" s="565"/>
      <c r="G4" s="565"/>
      <c r="H4" s="565"/>
      <c r="I4" s="566" t="s">
        <v>49</v>
      </c>
      <c r="J4" s="566"/>
      <c r="K4" s="570"/>
      <c r="L4" s="570"/>
      <c r="M4" s="570"/>
    </row>
    <row r="5" spans="1:21" ht="6.75" customHeight="1">
      <c r="A5" s="564"/>
      <c r="B5" s="564"/>
      <c r="C5" s="564"/>
      <c r="D5" s="565"/>
      <c r="E5" s="565"/>
      <c r="F5" s="565"/>
      <c r="G5" s="565"/>
      <c r="H5" s="565"/>
      <c r="I5" s="566"/>
      <c r="J5" s="566"/>
      <c r="K5" s="248"/>
      <c r="L5" s="248"/>
      <c r="M5" s="248"/>
    </row>
    <row r="6" spans="1:21" s="289" customFormat="1" ht="18.75" customHeight="1">
      <c r="A6" s="533" t="s">
        <v>50</v>
      </c>
      <c r="B6" s="535" t="s">
        <v>51</v>
      </c>
      <c r="C6" s="536"/>
      <c r="D6" s="536"/>
      <c r="E6" s="536"/>
      <c r="F6" s="540" t="s">
        <v>52</v>
      </c>
      <c r="G6" s="542" t="s">
        <v>53</v>
      </c>
      <c r="H6" s="567" t="s">
        <v>54</v>
      </c>
      <c r="I6" s="568"/>
      <c r="J6" s="567" t="s">
        <v>55</v>
      </c>
      <c r="K6" s="568"/>
      <c r="L6" s="544" t="s">
        <v>56</v>
      </c>
      <c r="M6" s="533" t="s">
        <v>57</v>
      </c>
    </row>
    <row r="7" spans="1:21" s="289" customFormat="1" ht="18.75" customHeight="1">
      <c r="A7" s="534"/>
      <c r="B7" s="537"/>
      <c r="C7" s="538"/>
      <c r="D7" s="538"/>
      <c r="E7" s="538"/>
      <c r="F7" s="541"/>
      <c r="G7" s="543"/>
      <c r="H7" s="301" t="s">
        <v>58</v>
      </c>
      <c r="I7" s="301" t="s">
        <v>59</v>
      </c>
      <c r="J7" s="301" t="s">
        <v>58</v>
      </c>
      <c r="K7" s="301" t="s">
        <v>59</v>
      </c>
      <c r="L7" s="545"/>
      <c r="M7" s="534"/>
    </row>
    <row r="8" spans="1:21" s="289" customFormat="1" ht="18.75" customHeight="1">
      <c r="A8" s="302">
        <v>1</v>
      </c>
      <c r="B8" s="561"/>
      <c r="C8" s="562"/>
      <c r="D8" s="562"/>
      <c r="E8" s="563"/>
      <c r="F8" s="303">
        <v>217.76</v>
      </c>
      <c r="G8" s="304"/>
      <c r="H8" s="305">
        <v>315</v>
      </c>
      <c r="I8" s="312">
        <f t="shared" ref="I8:I25" si="0">SUM(H8)*$F8</f>
        <v>68594.399999999994</v>
      </c>
      <c r="J8" s="332">
        <v>158</v>
      </c>
      <c r="K8" s="312">
        <f>SUM(J8)*$F8</f>
        <v>34406.080000000002</v>
      </c>
      <c r="L8" s="333">
        <f>SUM(,I8,K8)</f>
        <v>103000.48</v>
      </c>
      <c r="M8" s="304"/>
    </row>
    <row r="9" spans="1:21" s="289" customFormat="1" ht="18.75" customHeight="1">
      <c r="A9" s="302">
        <v>2</v>
      </c>
      <c r="B9" s="552"/>
      <c r="C9" s="553"/>
      <c r="D9" s="553"/>
      <c r="E9" s="554"/>
      <c r="F9" s="303">
        <v>300</v>
      </c>
      <c r="G9" s="304"/>
      <c r="H9" s="305">
        <v>0</v>
      </c>
      <c r="I9" s="312">
        <f t="shared" si="0"/>
        <v>0</v>
      </c>
      <c r="J9" s="332">
        <v>0</v>
      </c>
      <c r="K9" s="312">
        <f t="shared" ref="K9:K25" si="1">SUM(J9)*$F9</f>
        <v>0</v>
      </c>
      <c r="L9" s="333">
        <f t="shared" ref="L9:L25" si="2">SUM(,I9,K9)</f>
        <v>0</v>
      </c>
      <c r="M9" s="304"/>
    </row>
    <row r="10" spans="1:21" s="289" customFormat="1" ht="18.75" customHeight="1">
      <c r="A10" s="306"/>
      <c r="B10" s="555"/>
      <c r="C10" s="556"/>
      <c r="D10" s="556"/>
      <c r="E10" s="557"/>
      <c r="F10" s="310"/>
      <c r="G10" s="311"/>
      <c r="H10" s="312"/>
      <c r="I10" s="312">
        <f t="shared" si="0"/>
        <v>0</v>
      </c>
      <c r="J10" s="312"/>
      <c r="K10" s="312">
        <f t="shared" si="1"/>
        <v>0</v>
      </c>
      <c r="L10" s="333">
        <f t="shared" si="2"/>
        <v>0</v>
      </c>
      <c r="M10" s="311"/>
    </row>
    <row r="11" spans="1:21" s="289" customFormat="1" ht="18.75" customHeight="1">
      <c r="A11" s="306"/>
      <c r="B11" s="555"/>
      <c r="C11" s="556"/>
      <c r="D11" s="556"/>
      <c r="E11" s="557"/>
      <c r="F11" s="310"/>
      <c r="G11" s="311"/>
      <c r="H11" s="312"/>
      <c r="I11" s="312">
        <f t="shared" si="0"/>
        <v>0</v>
      </c>
      <c r="J11" s="312"/>
      <c r="K11" s="312">
        <f t="shared" si="1"/>
        <v>0</v>
      </c>
      <c r="L11" s="333">
        <f t="shared" si="2"/>
        <v>0</v>
      </c>
      <c r="M11" s="311"/>
    </row>
    <row r="12" spans="1:21" s="289" customFormat="1" ht="18.75" customHeight="1">
      <c r="A12" s="306"/>
      <c r="B12" s="555"/>
      <c r="C12" s="556"/>
      <c r="D12" s="556"/>
      <c r="E12" s="557"/>
      <c r="F12" s="310"/>
      <c r="G12" s="311"/>
      <c r="H12" s="312"/>
      <c r="I12" s="312">
        <f t="shared" si="0"/>
        <v>0</v>
      </c>
      <c r="J12" s="312"/>
      <c r="K12" s="312">
        <f t="shared" si="1"/>
        <v>0</v>
      </c>
      <c r="L12" s="333">
        <f t="shared" si="2"/>
        <v>0</v>
      </c>
      <c r="M12" s="311"/>
    </row>
    <row r="13" spans="1:21" s="289" customFormat="1" ht="18.75" customHeight="1">
      <c r="A13" s="306"/>
      <c r="B13" s="555"/>
      <c r="C13" s="556"/>
      <c r="D13" s="556"/>
      <c r="E13" s="557"/>
      <c r="F13" s="310"/>
      <c r="G13" s="311"/>
      <c r="H13" s="312"/>
      <c r="I13" s="312">
        <f t="shared" si="0"/>
        <v>0</v>
      </c>
      <c r="J13" s="312"/>
      <c r="K13" s="312">
        <f t="shared" si="1"/>
        <v>0</v>
      </c>
      <c r="L13" s="333">
        <f t="shared" si="2"/>
        <v>0</v>
      </c>
      <c r="M13" s="311"/>
    </row>
    <row r="14" spans="1:21" s="289" customFormat="1" ht="18.75" customHeight="1">
      <c r="A14" s="306"/>
      <c r="B14" s="555"/>
      <c r="C14" s="556"/>
      <c r="D14" s="556"/>
      <c r="E14" s="557"/>
      <c r="F14" s="310"/>
      <c r="G14" s="311"/>
      <c r="H14" s="312"/>
      <c r="I14" s="312">
        <f t="shared" si="0"/>
        <v>0</v>
      </c>
      <c r="J14" s="312"/>
      <c r="K14" s="312">
        <f t="shared" si="1"/>
        <v>0</v>
      </c>
      <c r="L14" s="333">
        <f t="shared" si="2"/>
        <v>0</v>
      </c>
      <c r="M14" s="311"/>
    </row>
    <row r="15" spans="1:21" s="289" customFormat="1" ht="18.75" customHeight="1">
      <c r="A15" s="306"/>
      <c r="B15" s="555"/>
      <c r="C15" s="556"/>
      <c r="D15" s="556"/>
      <c r="E15" s="557"/>
      <c r="F15" s="310"/>
      <c r="G15" s="311"/>
      <c r="H15" s="312"/>
      <c r="I15" s="312">
        <f t="shared" si="0"/>
        <v>0</v>
      </c>
      <c r="J15" s="312"/>
      <c r="K15" s="312">
        <f t="shared" si="1"/>
        <v>0</v>
      </c>
      <c r="L15" s="333">
        <f t="shared" si="2"/>
        <v>0</v>
      </c>
      <c r="M15" s="311"/>
    </row>
    <row r="16" spans="1:21" s="289" customFormat="1" ht="18.75" customHeight="1">
      <c r="A16" s="306"/>
      <c r="B16" s="555"/>
      <c r="C16" s="556"/>
      <c r="D16" s="556"/>
      <c r="E16" s="557"/>
      <c r="F16" s="310"/>
      <c r="G16" s="311"/>
      <c r="H16" s="312"/>
      <c r="I16" s="312">
        <f t="shared" si="0"/>
        <v>0</v>
      </c>
      <c r="J16" s="312"/>
      <c r="K16" s="312">
        <f t="shared" si="1"/>
        <v>0</v>
      </c>
      <c r="L16" s="333">
        <f t="shared" si="2"/>
        <v>0</v>
      </c>
      <c r="M16" s="311"/>
    </row>
    <row r="17" spans="1:13" s="290" customFormat="1" ht="18.75" customHeight="1">
      <c r="A17" s="313"/>
      <c r="B17" s="558"/>
      <c r="C17" s="559"/>
      <c r="D17" s="559"/>
      <c r="E17" s="560"/>
      <c r="F17" s="314"/>
      <c r="G17" s="315"/>
      <c r="H17" s="316"/>
      <c r="I17" s="312">
        <f t="shared" si="0"/>
        <v>0</v>
      </c>
      <c r="J17" s="334"/>
      <c r="K17" s="312">
        <f t="shared" si="1"/>
        <v>0</v>
      </c>
      <c r="L17" s="333">
        <f t="shared" si="2"/>
        <v>0</v>
      </c>
      <c r="M17" s="315"/>
    </row>
    <row r="18" spans="1:13" s="289" customFormat="1" ht="18.75" customHeight="1">
      <c r="A18" s="302"/>
      <c r="B18" s="552"/>
      <c r="C18" s="553"/>
      <c r="D18" s="553"/>
      <c r="E18" s="554"/>
      <c r="F18" s="303"/>
      <c r="G18" s="304"/>
      <c r="H18" s="305"/>
      <c r="I18" s="312">
        <f t="shared" si="0"/>
        <v>0</v>
      </c>
      <c r="J18" s="332"/>
      <c r="K18" s="312">
        <f t="shared" si="1"/>
        <v>0</v>
      </c>
      <c r="L18" s="333">
        <f t="shared" si="2"/>
        <v>0</v>
      </c>
      <c r="M18" s="304"/>
    </row>
    <row r="19" spans="1:13" s="289" customFormat="1" ht="18.75" customHeight="1">
      <c r="A19" s="306"/>
      <c r="B19" s="555"/>
      <c r="C19" s="556"/>
      <c r="D19" s="556"/>
      <c r="E19" s="557"/>
      <c r="F19" s="310"/>
      <c r="G19" s="311"/>
      <c r="H19" s="312"/>
      <c r="I19" s="312">
        <f t="shared" si="0"/>
        <v>0</v>
      </c>
      <c r="J19" s="312"/>
      <c r="K19" s="312">
        <f t="shared" si="1"/>
        <v>0</v>
      </c>
      <c r="L19" s="333">
        <f t="shared" si="2"/>
        <v>0</v>
      </c>
      <c r="M19" s="311"/>
    </row>
    <row r="20" spans="1:13" s="289" customFormat="1" ht="18.75" customHeight="1">
      <c r="A20" s="306"/>
      <c r="B20" s="307"/>
      <c r="C20" s="308"/>
      <c r="D20" s="308"/>
      <c r="E20" s="309"/>
      <c r="F20" s="310"/>
      <c r="G20" s="311"/>
      <c r="H20" s="312"/>
      <c r="I20" s="312"/>
      <c r="J20" s="312"/>
      <c r="K20" s="312"/>
      <c r="L20" s="333"/>
      <c r="M20" s="311"/>
    </row>
    <row r="21" spans="1:13" s="289" customFormat="1" ht="18.75" customHeight="1">
      <c r="A21" s="306"/>
      <c r="B21" s="555"/>
      <c r="C21" s="556"/>
      <c r="D21" s="556"/>
      <c r="E21" s="557"/>
      <c r="F21" s="310"/>
      <c r="G21" s="311"/>
      <c r="H21" s="312"/>
      <c r="I21" s="312">
        <f t="shared" si="0"/>
        <v>0</v>
      </c>
      <c r="J21" s="312"/>
      <c r="K21" s="312">
        <f t="shared" si="1"/>
        <v>0</v>
      </c>
      <c r="L21" s="333">
        <f t="shared" si="2"/>
        <v>0</v>
      </c>
      <c r="M21" s="311"/>
    </row>
    <row r="22" spans="1:13" s="289" customFormat="1" ht="18.75" customHeight="1">
      <c r="A22" s="313"/>
      <c r="B22" s="307"/>
      <c r="C22" s="308"/>
      <c r="D22" s="308"/>
      <c r="E22" s="309"/>
      <c r="F22" s="303"/>
      <c r="G22" s="304"/>
      <c r="H22" s="305"/>
      <c r="I22" s="312">
        <f t="shared" si="0"/>
        <v>0</v>
      </c>
      <c r="J22" s="312"/>
      <c r="K22" s="312">
        <f t="shared" si="1"/>
        <v>0</v>
      </c>
      <c r="L22" s="333">
        <f t="shared" si="2"/>
        <v>0</v>
      </c>
      <c r="M22" s="304"/>
    </row>
    <row r="23" spans="1:13" s="290" customFormat="1" ht="18.75" customHeight="1">
      <c r="A23" s="313"/>
      <c r="B23" s="558"/>
      <c r="C23" s="559"/>
      <c r="D23" s="559"/>
      <c r="E23" s="560"/>
      <c r="F23" s="314"/>
      <c r="G23" s="315"/>
      <c r="H23" s="316"/>
      <c r="I23" s="312">
        <f t="shared" si="0"/>
        <v>0</v>
      </c>
      <c r="J23" s="334"/>
      <c r="K23" s="312">
        <f t="shared" si="1"/>
        <v>0</v>
      </c>
      <c r="L23" s="333">
        <f t="shared" si="2"/>
        <v>0</v>
      </c>
      <c r="M23" s="315"/>
    </row>
    <row r="24" spans="1:13" s="289" customFormat="1" ht="18.75" customHeight="1">
      <c r="A24" s="306"/>
      <c r="B24" s="555"/>
      <c r="C24" s="556"/>
      <c r="D24" s="556"/>
      <c r="E24" s="557"/>
      <c r="F24" s="310"/>
      <c r="G24" s="311"/>
      <c r="H24" s="312"/>
      <c r="I24" s="312">
        <f t="shared" si="0"/>
        <v>0</v>
      </c>
      <c r="J24" s="312"/>
      <c r="K24" s="312">
        <f t="shared" si="1"/>
        <v>0</v>
      </c>
      <c r="L24" s="333">
        <f t="shared" si="2"/>
        <v>0</v>
      </c>
      <c r="M24" s="311"/>
    </row>
    <row r="25" spans="1:13" s="289" customFormat="1" ht="18.75" customHeight="1">
      <c r="A25" s="317"/>
      <c r="B25" s="546"/>
      <c r="C25" s="547"/>
      <c r="D25" s="547"/>
      <c r="E25" s="548"/>
      <c r="F25" s="318"/>
      <c r="G25" s="319"/>
      <c r="H25" s="320"/>
      <c r="I25" s="312">
        <f t="shared" si="0"/>
        <v>0</v>
      </c>
      <c r="J25" s="320"/>
      <c r="K25" s="312">
        <f t="shared" si="1"/>
        <v>0</v>
      </c>
      <c r="L25" s="333">
        <f t="shared" si="2"/>
        <v>0</v>
      </c>
      <c r="M25" s="319"/>
    </row>
    <row r="26" spans="1:13" s="289" customFormat="1" ht="18.75" customHeight="1">
      <c r="A26" s="549" t="s">
        <v>60</v>
      </c>
      <c r="B26" s="550"/>
      <c r="C26" s="550"/>
      <c r="D26" s="550"/>
      <c r="E26" s="550"/>
      <c r="F26" s="550"/>
      <c r="G26" s="550"/>
      <c r="H26" s="551"/>
      <c r="I26" s="335">
        <f>SUM(I8:I25)</f>
        <v>68594.399999999994</v>
      </c>
      <c r="J26" s="335"/>
      <c r="K26" s="335">
        <f>SUM(K8:K25)</f>
        <v>34406.080000000002</v>
      </c>
      <c r="L26" s="335">
        <f>SUM(L8:L25)</f>
        <v>103000.48</v>
      </c>
      <c r="M26" s="336"/>
    </row>
    <row r="27" spans="1:13" ht="18.75" customHeight="1">
      <c r="A27" s="321"/>
      <c r="B27" s="321"/>
      <c r="C27" s="321"/>
      <c r="E27" s="321"/>
      <c r="F27" s="322"/>
      <c r="G27" s="322"/>
      <c r="H27" s="322"/>
      <c r="I27" s="337"/>
      <c r="J27" s="337"/>
      <c r="K27" s="337"/>
      <c r="L27" s="337"/>
      <c r="M27" s="322"/>
    </row>
    <row r="28" spans="1:13" s="66" customFormat="1" ht="18.75" customHeight="1">
      <c r="A28" s="98"/>
      <c r="B28" s="98"/>
      <c r="C28" s="98"/>
      <c r="D28" s="1"/>
      <c r="E28" s="539" t="s">
        <v>61</v>
      </c>
      <c r="F28" s="539"/>
      <c r="G28" s="539"/>
      <c r="H28" s="539"/>
      <c r="I28" s="539" t="s">
        <v>62</v>
      </c>
      <c r="J28" s="539"/>
      <c r="K28" s="539"/>
      <c r="L28" s="539"/>
      <c r="M28" s="250"/>
    </row>
    <row r="29" spans="1:13" s="66" customFormat="1" ht="18.75" customHeight="1">
      <c r="A29" s="98"/>
      <c r="B29" s="98"/>
      <c r="C29" s="98"/>
      <c r="D29" s="1"/>
      <c r="E29" s="539" t="s">
        <v>63</v>
      </c>
      <c r="F29" s="539"/>
      <c r="G29" s="539"/>
      <c r="H29" s="539"/>
      <c r="I29" s="539" t="s">
        <v>63</v>
      </c>
      <c r="J29" s="539"/>
      <c r="K29" s="539"/>
      <c r="L29" s="539"/>
      <c r="M29" s="250"/>
    </row>
    <row r="30" spans="1:13" s="66" customFormat="1" ht="18.75" customHeight="1">
      <c r="A30" s="98"/>
      <c r="B30" s="98"/>
      <c r="C30" s="98"/>
      <c r="D30" s="1"/>
      <c r="E30" s="99"/>
      <c r="F30" s="99"/>
      <c r="G30" s="99"/>
      <c r="H30" s="99"/>
      <c r="I30" s="539" t="s">
        <v>64</v>
      </c>
      <c r="J30" s="539"/>
      <c r="K30" s="539"/>
      <c r="L30" s="539"/>
      <c r="M30" s="250"/>
    </row>
    <row r="31" spans="1:13" s="289" customFormat="1">
      <c r="A31" s="291"/>
      <c r="B31" s="291"/>
      <c r="F31" s="292"/>
      <c r="H31" s="293"/>
      <c r="I31" s="293"/>
      <c r="J31" s="294"/>
      <c r="K31" s="293"/>
      <c r="L31" s="293"/>
    </row>
    <row r="32" spans="1:13" s="289" customFormat="1">
      <c r="A32" s="323"/>
      <c r="B32" s="324"/>
      <c r="C32" s="324"/>
      <c r="D32" s="325"/>
      <c r="E32" s="324"/>
      <c r="F32" s="298"/>
      <c r="G32" s="299"/>
      <c r="H32" s="300"/>
      <c r="I32" s="300"/>
      <c r="J32" s="338"/>
      <c r="K32" s="293"/>
      <c r="L32" s="293"/>
    </row>
    <row r="33" spans="1:12" s="289" customFormat="1">
      <c r="A33" s="323"/>
      <c r="B33" s="326"/>
      <c r="C33" s="327"/>
      <c r="D33" s="325"/>
      <c r="E33" s="326"/>
      <c r="F33" s="298"/>
      <c r="G33" s="299"/>
      <c r="H33" s="300"/>
      <c r="I33" s="300"/>
      <c r="J33" s="338"/>
      <c r="K33" s="293"/>
      <c r="L33" s="293"/>
    </row>
    <row r="34" spans="1:12" s="289" customFormat="1">
      <c r="A34" s="323"/>
      <c r="B34" s="328"/>
      <c r="C34" s="329"/>
      <c r="D34" s="325"/>
      <c r="E34" s="329"/>
      <c r="F34" s="298"/>
      <c r="G34" s="299"/>
      <c r="H34" s="300"/>
      <c r="I34" s="300"/>
      <c r="J34" s="338"/>
      <c r="K34" s="293"/>
      <c r="L34" s="293"/>
    </row>
    <row r="35" spans="1:12" s="289" customFormat="1">
      <c r="A35" s="323"/>
      <c r="B35" s="323"/>
      <c r="C35" s="299"/>
      <c r="D35" s="299"/>
      <c r="E35" s="299"/>
      <c r="F35" s="298"/>
      <c r="G35" s="299"/>
      <c r="H35" s="300"/>
      <c r="I35" s="300"/>
      <c r="J35" s="338"/>
      <c r="K35" s="293"/>
      <c r="L35" s="293"/>
    </row>
    <row r="36" spans="1:12" s="289" customFormat="1">
      <c r="A36" s="323"/>
      <c r="B36" s="323"/>
      <c r="C36" s="299"/>
      <c r="D36" s="299"/>
      <c r="E36" s="299"/>
      <c r="F36" s="298"/>
      <c r="G36" s="299"/>
      <c r="H36" s="300"/>
      <c r="I36" s="300"/>
      <c r="J36" s="338"/>
      <c r="K36" s="293"/>
      <c r="L36" s="293"/>
    </row>
    <row r="37" spans="1:12" s="289" customFormat="1">
      <c r="A37" s="291"/>
      <c r="B37" s="291"/>
      <c r="F37" s="292"/>
      <c r="H37" s="293"/>
      <c r="I37" s="293"/>
      <c r="J37" s="294"/>
      <c r="K37" s="293"/>
      <c r="L37" s="293"/>
    </row>
    <row r="38" spans="1:12" s="289" customFormat="1">
      <c r="A38" s="291"/>
      <c r="B38" s="291"/>
      <c r="F38" s="292"/>
      <c r="H38" s="293"/>
      <c r="I38" s="293"/>
      <c r="J38" s="294"/>
      <c r="K38" s="293"/>
      <c r="L38" s="293"/>
    </row>
    <row r="39" spans="1:12" s="289" customFormat="1">
      <c r="A39" s="291"/>
      <c r="B39" s="291"/>
      <c r="F39" s="292"/>
      <c r="H39" s="293"/>
      <c r="I39" s="293"/>
      <c r="J39" s="294"/>
      <c r="K39" s="293"/>
      <c r="L39" s="293"/>
    </row>
    <row r="40" spans="1:12" s="289" customFormat="1">
      <c r="A40" s="291"/>
      <c r="B40" s="291"/>
      <c r="F40" s="292"/>
      <c r="H40" s="293"/>
      <c r="I40" s="293"/>
      <c r="J40" s="294"/>
      <c r="K40" s="293"/>
      <c r="L40" s="293"/>
    </row>
    <row r="41" spans="1:12" s="289" customFormat="1">
      <c r="A41" s="291"/>
      <c r="B41" s="291"/>
      <c r="F41" s="292"/>
      <c r="H41" s="293"/>
      <c r="I41" s="293"/>
      <c r="J41" s="294"/>
      <c r="K41" s="293"/>
      <c r="L41" s="293"/>
    </row>
    <row r="42" spans="1:12" s="289" customFormat="1">
      <c r="A42" s="291"/>
      <c r="B42" s="291"/>
      <c r="F42" s="292"/>
      <c r="H42" s="293"/>
      <c r="I42" s="293"/>
      <c r="J42" s="294"/>
      <c r="K42" s="293"/>
      <c r="L42" s="293"/>
    </row>
    <row r="43" spans="1:12" s="289" customFormat="1">
      <c r="A43" s="291"/>
      <c r="B43" s="291"/>
      <c r="F43" s="292"/>
      <c r="H43" s="293"/>
      <c r="I43" s="293"/>
      <c r="J43" s="294"/>
      <c r="K43" s="293"/>
      <c r="L43" s="293"/>
    </row>
    <row r="44" spans="1:12" s="289" customFormat="1">
      <c r="A44" s="291"/>
      <c r="B44" s="291"/>
      <c r="F44" s="292"/>
      <c r="H44" s="293"/>
      <c r="I44" s="293"/>
      <c r="J44" s="294"/>
      <c r="K44" s="293"/>
      <c r="L44" s="293"/>
    </row>
    <row r="45" spans="1:12" s="289" customFormat="1">
      <c r="A45" s="291"/>
      <c r="B45" s="291"/>
      <c r="F45" s="292"/>
      <c r="H45" s="293"/>
      <c r="I45" s="293"/>
      <c r="J45" s="294"/>
      <c r="K45" s="293"/>
      <c r="L45" s="293"/>
    </row>
    <row r="46" spans="1:12" s="289" customFormat="1">
      <c r="A46" s="291"/>
      <c r="B46" s="291"/>
      <c r="F46" s="292"/>
      <c r="H46" s="293"/>
      <c r="I46" s="293"/>
      <c r="J46" s="294"/>
      <c r="K46" s="293"/>
      <c r="L46" s="293"/>
    </row>
    <row r="47" spans="1:12" s="289" customFormat="1">
      <c r="A47" s="291"/>
      <c r="B47" s="291"/>
      <c r="F47" s="292"/>
      <c r="H47" s="293"/>
      <c r="I47" s="293"/>
      <c r="J47" s="294"/>
      <c r="K47" s="293"/>
      <c r="L47" s="293"/>
    </row>
    <row r="48" spans="1:12" s="289" customFormat="1">
      <c r="A48" s="291"/>
      <c r="B48" s="291"/>
      <c r="F48" s="292"/>
      <c r="H48" s="293"/>
      <c r="I48" s="293"/>
      <c r="J48" s="294"/>
      <c r="K48" s="293"/>
      <c r="L48" s="293"/>
    </row>
    <row r="49" spans="1:12" s="289" customFormat="1">
      <c r="A49" s="291"/>
      <c r="B49" s="291"/>
      <c r="F49" s="292"/>
      <c r="H49" s="293"/>
      <c r="I49" s="293"/>
      <c r="J49" s="294"/>
      <c r="K49" s="293"/>
      <c r="L49" s="293"/>
    </row>
    <row r="50" spans="1:12" s="289" customFormat="1">
      <c r="A50" s="291"/>
      <c r="B50" s="291"/>
      <c r="F50" s="292"/>
      <c r="H50" s="293"/>
      <c r="I50" s="293"/>
      <c r="J50" s="294"/>
      <c r="K50" s="293"/>
      <c r="L50" s="293"/>
    </row>
    <row r="51" spans="1:12" s="289" customFormat="1">
      <c r="A51" s="291"/>
      <c r="B51" s="291"/>
      <c r="F51" s="292"/>
      <c r="H51" s="293"/>
      <c r="I51" s="293"/>
      <c r="J51" s="294"/>
      <c r="K51" s="293"/>
      <c r="L51" s="293"/>
    </row>
    <row r="52" spans="1:12" s="289" customFormat="1">
      <c r="A52" s="291"/>
      <c r="B52" s="291"/>
      <c r="F52" s="292"/>
      <c r="H52" s="293"/>
      <c r="I52" s="293"/>
      <c r="J52" s="294"/>
      <c r="K52" s="293"/>
      <c r="L52" s="293"/>
    </row>
    <row r="53" spans="1:12" s="289" customFormat="1">
      <c r="A53" s="291"/>
      <c r="B53" s="291"/>
      <c r="F53" s="292"/>
      <c r="H53" s="293"/>
      <c r="I53" s="293"/>
      <c r="J53" s="294"/>
      <c r="K53" s="293"/>
      <c r="L53" s="293"/>
    </row>
    <row r="54" spans="1:12" s="289" customFormat="1">
      <c r="A54" s="291"/>
      <c r="B54" s="291"/>
      <c r="F54" s="292"/>
      <c r="H54" s="293"/>
      <c r="I54" s="293"/>
      <c r="J54" s="294"/>
      <c r="K54" s="293"/>
      <c r="L54" s="293"/>
    </row>
    <row r="55" spans="1:12" s="289" customFormat="1">
      <c r="A55" s="291"/>
      <c r="B55" s="291"/>
      <c r="F55" s="292"/>
      <c r="H55" s="293"/>
      <c r="I55" s="293"/>
      <c r="J55" s="294"/>
      <c r="K55" s="293"/>
      <c r="L55" s="293"/>
    </row>
    <row r="56" spans="1:12" s="289" customFormat="1">
      <c r="A56" s="291"/>
      <c r="B56" s="291"/>
      <c r="F56" s="292"/>
      <c r="H56" s="293"/>
      <c r="I56" s="293"/>
      <c r="J56" s="294"/>
      <c r="K56" s="293"/>
      <c r="L56" s="293"/>
    </row>
    <row r="57" spans="1:12" s="289" customFormat="1">
      <c r="A57" s="291"/>
      <c r="B57" s="291"/>
      <c r="F57" s="292"/>
      <c r="H57" s="293"/>
      <c r="I57" s="293"/>
      <c r="J57" s="294"/>
      <c r="K57" s="293"/>
      <c r="L57" s="293"/>
    </row>
    <row r="58" spans="1:12" s="289" customFormat="1">
      <c r="A58" s="291"/>
      <c r="B58" s="291"/>
      <c r="F58" s="292"/>
      <c r="H58" s="293"/>
      <c r="I58" s="293"/>
      <c r="J58" s="294"/>
      <c r="K58" s="293"/>
      <c r="L58" s="293"/>
    </row>
    <row r="59" spans="1:12" s="289" customFormat="1">
      <c r="A59" s="291"/>
      <c r="B59" s="291"/>
      <c r="F59" s="292"/>
      <c r="H59" s="293"/>
      <c r="I59" s="293"/>
      <c r="J59" s="294"/>
      <c r="K59" s="293"/>
      <c r="L59" s="293"/>
    </row>
  </sheetData>
  <protectedRanges>
    <protectedRange sqref="E2" name="Range1"/>
  </protectedRanges>
  <mergeCells count="39">
    <mergeCell ref="A1:M1"/>
    <mergeCell ref="A3:C3"/>
    <mergeCell ref="A4:C4"/>
    <mergeCell ref="D4:H4"/>
    <mergeCell ref="I4:J4"/>
    <mergeCell ref="K4:M4"/>
    <mergeCell ref="A5:C5"/>
    <mergeCell ref="D5:H5"/>
    <mergeCell ref="I5:J5"/>
    <mergeCell ref="H6:I6"/>
    <mergeCell ref="J6:K6"/>
    <mergeCell ref="B8:E8"/>
    <mergeCell ref="B9:E9"/>
    <mergeCell ref="B10:E10"/>
    <mergeCell ref="B11:E11"/>
    <mergeCell ref="B12:E12"/>
    <mergeCell ref="B23:E23"/>
    <mergeCell ref="B24:E24"/>
    <mergeCell ref="B13:E13"/>
    <mergeCell ref="B14:E14"/>
    <mergeCell ref="B15:E15"/>
    <mergeCell ref="B16:E16"/>
    <mergeCell ref="B17:E17"/>
    <mergeCell ref="M6:M7"/>
    <mergeCell ref="B6:E7"/>
    <mergeCell ref="I30:L30"/>
    <mergeCell ref="A6:A7"/>
    <mergeCell ref="F6:F7"/>
    <mergeCell ref="G6:G7"/>
    <mergeCell ref="L6:L7"/>
    <mergeCell ref="B25:E25"/>
    <mergeCell ref="A26:H26"/>
    <mergeCell ref="E28:H28"/>
    <mergeCell ref="I28:L28"/>
    <mergeCell ref="E29:H29"/>
    <mergeCell ref="I29:L29"/>
    <mergeCell ref="B18:E18"/>
    <mergeCell ref="B19:E19"/>
    <mergeCell ref="B21:E21"/>
  </mergeCells>
  <printOptions horizontalCentered="1"/>
  <pageMargins left="0.39370078740157499" right="0.39370078740157499" top="0.55118110236220497" bottom="0.15748031496063" header="0.196850393700787" footer="0.196850393700787"/>
  <pageSetup paperSize="9" orientation="landscape" horizontalDpi="300" verticalDpi="300"/>
  <headerFooter alignWithMargins="0">
    <oddHeader>&amp;R&amp;"TH SarabunPSK,ธรรมดา"&amp;14
แบบ ปร.4 (ก)</oddHeader>
    <oddFooter>&amp;R&amp;"TH SarabunPSK,ธรรมดา"&amp;14 หน้าที่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58"/>
  <sheetViews>
    <sheetView view="pageBreakPreview" zoomScaleNormal="100" zoomScaleSheetLayoutView="100" workbookViewId="0">
      <selection activeCell="O19" sqref="O19"/>
    </sheetView>
  </sheetViews>
  <sheetFormatPr defaultColWidth="9.140625" defaultRowHeight="18.75"/>
  <cols>
    <col min="1" max="1" width="6.140625" style="460" customWidth="1"/>
    <col min="2" max="2" width="6.7109375" style="460" customWidth="1"/>
    <col min="3" max="3" width="3.28515625" style="460" customWidth="1"/>
    <col min="4" max="4" width="9.7109375" style="460" customWidth="1"/>
    <col min="5" max="5" width="3.85546875" style="460" customWidth="1"/>
    <col min="6" max="6" width="3.7109375" style="460" customWidth="1"/>
    <col min="7" max="7" width="4" style="460" customWidth="1"/>
    <col min="8" max="8" width="5.85546875" style="460" customWidth="1"/>
    <col min="9" max="9" width="17" style="460" customWidth="1"/>
    <col min="10" max="10" width="9" style="460" customWidth="1"/>
    <col min="11" max="11" width="16.7109375" style="460" customWidth="1"/>
    <col min="12" max="12" width="12.85546875" style="460" customWidth="1"/>
    <col min="13" max="13" width="9.140625" style="461"/>
    <col min="14" max="14" width="13.42578125" style="461" customWidth="1"/>
    <col min="15" max="15" width="23.140625" style="461" customWidth="1"/>
    <col min="16" max="16" width="35.85546875" style="461" customWidth="1"/>
    <col min="17" max="17" width="23.42578125" style="461" customWidth="1"/>
    <col min="18" max="16384" width="9.140625" style="461"/>
  </cols>
  <sheetData>
    <row r="1" spans="1:17" s="422" customFormat="1" ht="20.25">
      <c r="A1" s="768" t="s">
        <v>161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421" t="s">
        <v>216</v>
      </c>
    </row>
    <row r="2" spans="1:17" s="422" customFormat="1" ht="20.25">
      <c r="A2" s="423"/>
      <c r="B2" s="799" t="s">
        <v>234</v>
      </c>
      <c r="C2" s="799"/>
      <c r="D2" s="799"/>
      <c r="E2" s="800" t="s">
        <v>161</v>
      </c>
      <c r="F2" s="800"/>
      <c r="G2" s="800"/>
      <c r="H2" s="800"/>
      <c r="I2" s="800"/>
      <c r="J2" s="800"/>
      <c r="K2" s="800"/>
      <c r="L2" s="800"/>
    </row>
    <row r="3" spans="1:17" s="422" customFormat="1" ht="20.25">
      <c r="A3" s="424"/>
      <c r="B3" s="425" t="s">
        <v>235</v>
      </c>
      <c r="C3" s="425"/>
      <c r="D3" s="425"/>
      <c r="E3" s="478" t="s">
        <v>162</v>
      </c>
      <c r="F3" s="478"/>
      <c r="G3" s="478"/>
      <c r="H3" s="478"/>
      <c r="I3" s="478"/>
      <c r="J3" s="479"/>
      <c r="K3" s="801"/>
      <c r="L3" s="801"/>
    </row>
    <row r="4" spans="1:17" s="422" customFormat="1" ht="20.25">
      <c r="A4" s="424"/>
      <c r="B4" s="426" t="s">
        <v>236</v>
      </c>
      <c r="C4" s="426"/>
      <c r="D4" s="426"/>
      <c r="E4" s="480" t="s">
        <v>162</v>
      </c>
      <c r="F4" s="478"/>
      <c r="G4" s="478"/>
      <c r="H4" s="478"/>
      <c r="I4" s="478"/>
      <c r="J4" s="478"/>
      <c r="K4" s="478"/>
      <c r="L4" s="478"/>
    </row>
    <row r="5" spans="1:17" s="422" customFormat="1" ht="20.25">
      <c r="A5" s="424"/>
      <c r="B5" s="802" t="s">
        <v>237</v>
      </c>
      <c r="C5" s="802"/>
      <c r="D5" s="802"/>
      <c r="E5" s="802"/>
      <c r="F5" s="802"/>
      <c r="G5" s="802"/>
      <c r="H5" s="802"/>
      <c r="I5" s="424" t="s">
        <v>52</v>
      </c>
      <c r="J5" s="481">
        <v>2</v>
      </c>
      <c r="K5" s="802" t="s">
        <v>71</v>
      </c>
      <c r="L5" s="802"/>
    </row>
    <row r="6" spans="1:17" s="422" customFormat="1" ht="20.25">
      <c r="A6" s="424"/>
      <c r="B6" s="425" t="s">
        <v>238</v>
      </c>
      <c r="C6" s="425"/>
      <c r="D6" s="425"/>
      <c r="E6" s="478"/>
      <c r="F6" s="789">
        <v>244424</v>
      </c>
      <c r="G6" s="789"/>
      <c r="H6" s="789"/>
      <c r="I6" s="789"/>
      <c r="J6" s="789"/>
      <c r="K6" s="790" t="s">
        <v>20</v>
      </c>
      <c r="L6" s="790"/>
    </row>
    <row r="7" spans="1:17" s="422" customFormat="1" ht="20.25">
      <c r="A7" s="424"/>
      <c r="B7" s="425" t="s">
        <v>239</v>
      </c>
      <c r="C7" s="425"/>
      <c r="D7" s="425"/>
      <c r="E7" s="798" t="s">
        <v>226</v>
      </c>
      <c r="F7" s="798"/>
      <c r="G7" s="798"/>
      <c r="H7" s="798"/>
      <c r="I7" s="798"/>
      <c r="J7" s="798"/>
      <c r="K7" s="798"/>
      <c r="L7" s="798"/>
    </row>
    <row r="8" spans="1:17" s="422" customFormat="1" ht="21" thickBot="1">
      <c r="A8" s="427"/>
      <c r="B8" s="427"/>
      <c r="C8" s="428"/>
      <c r="D8" s="428"/>
      <c r="E8" s="428"/>
      <c r="F8" s="428"/>
      <c r="G8" s="428"/>
      <c r="H8" s="428"/>
      <c r="I8" s="428"/>
      <c r="J8" s="429"/>
      <c r="K8" s="428"/>
      <c r="L8" s="428"/>
    </row>
    <row r="9" spans="1:17" s="422" customFormat="1" ht="38.25" thickTop="1">
      <c r="A9" s="791" t="s">
        <v>50</v>
      </c>
      <c r="B9" s="793" t="s">
        <v>51</v>
      </c>
      <c r="C9" s="794"/>
      <c r="D9" s="794"/>
      <c r="E9" s="794"/>
      <c r="F9" s="794"/>
      <c r="G9" s="794"/>
      <c r="H9" s="794"/>
      <c r="I9" s="430" t="s">
        <v>165</v>
      </c>
      <c r="J9" s="797" t="s">
        <v>166</v>
      </c>
      <c r="K9" s="431" t="s">
        <v>167</v>
      </c>
      <c r="L9" s="791" t="s">
        <v>57</v>
      </c>
    </row>
    <row r="10" spans="1:17" s="422" customFormat="1" ht="21" thickBot="1">
      <c r="A10" s="792"/>
      <c r="B10" s="795"/>
      <c r="C10" s="796"/>
      <c r="D10" s="796"/>
      <c r="E10" s="796"/>
      <c r="F10" s="796"/>
      <c r="G10" s="796"/>
      <c r="H10" s="796"/>
      <c r="I10" s="432" t="s">
        <v>168</v>
      </c>
      <c r="J10" s="792"/>
      <c r="K10" s="432" t="s">
        <v>169</v>
      </c>
      <c r="L10" s="792"/>
    </row>
    <row r="11" spans="1:17" s="422" customFormat="1" ht="21" thickTop="1">
      <c r="A11" s="469">
        <v>1</v>
      </c>
      <c r="B11" s="778" t="s">
        <v>164</v>
      </c>
      <c r="C11" s="779"/>
      <c r="D11" s="779"/>
      <c r="E11" s="779"/>
      <c r="F11" s="779"/>
      <c r="G11" s="779"/>
      <c r="H11" s="779"/>
      <c r="I11" s="470">
        <f>'ปร.4 '!I50</f>
        <v>1078661.25</v>
      </c>
      <c r="J11" s="471"/>
      <c r="K11" s="472"/>
      <c r="L11" s="433"/>
    </row>
    <row r="12" spans="1:17" s="422" customFormat="1" ht="20.25">
      <c r="A12" s="473">
        <v>2</v>
      </c>
      <c r="B12" s="773" t="s">
        <v>217</v>
      </c>
      <c r="C12" s="774"/>
      <c r="D12" s="774"/>
      <c r="E12" s="774"/>
      <c r="F12" s="774"/>
      <c r="G12" s="774"/>
      <c r="H12" s="775"/>
      <c r="I12" s="474"/>
      <c r="J12" s="475">
        <v>1.3607</v>
      </c>
      <c r="K12" s="476">
        <f>I11*J12</f>
        <v>1467734.3628750001</v>
      </c>
      <c r="L12" s="437"/>
      <c r="N12" s="438"/>
      <c r="O12" s="439"/>
      <c r="P12" s="440"/>
      <c r="Q12" s="441"/>
    </row>
    <row r="13" spans="1:17" s="422" customFormat="1" ht="20.25">
      <c r="A13" s="434"/>
      <c r="B13" s="770"/>
      <c r="C13" s="771"/>
      <c r="D13" s="771"/>
      <c r="E13" s="771"/>
      <c r="F13" s="771"/>
      <c r="G13" s="771"/>
      <c r="H13" s="772"/>
      <c r="I13" s="462"/>
      <c r="J13" s="435"/>
      <c r="K13" s="436"/>
      <c r="L13" s="437"/>
      <c r="N13" s="463"/>
      <c r="O13" s="439"/>
      <c r="P13" s="440"/>
      <c r="Q13" s="441"/>
    </row>
    <row r="14" spans="1:17" s="422" customFormat="1" ht="20.25">
      <c r="A14" s="434"/>
      <c r="B14" s="780" t="s">
        <v>218</v>
      </c>
      <c r="C14" s="781"/>
      <c r="D14" s="781"/>
      <c r="E14" s="781"/>
      <c r="F14" s="781"/>
      <c r="G14" s="781"/>
      <c r="H14" s="781"/>
      <c r="I14" s="443"/>
      <c r="J14" s="444"/>
      <c r="K14" s="445"/>
      <c r="L14" s="437"/>
      <c r="N14" s="446"/>
      <c r="O14" s="439"/>
      <c r="P14" s="440"/>
      <c r="Q14" s="441"/>
    </row>
    <row r="15" spans="1:17" s="422" customFormat="1" ht="20.25">
      <c r="A15" s="434"/>
      <c r="B15" s="773" t="s">
        <v>219</v>
      </c>
      <c r="C15" s="782"/>
      <c r="D15" s="782"/>
      <c r="E15" s="782"/>
      <c r="F15" s="782"/>
      <c r="G15" s="782"/>
      <c r="H15" s="783"/>
      <c r="I15" s="435"/>
      <c r="J15" s="435"/>
      <c r="K15" s="442"/>
      <c r="L15" s="437"/>
      <c r="N15" s="438"/>
      <c r="O15" s="439"/>
      <c r="P15" s="440"/>
      <c r="Q15" s="441"/>
    </row>
    <row r="16" spans="1:17" s="422" customFormat="1" ht="20.25">
      <c r="A16" s="434"/>
      <c r="B16" s="773" t="s">
        <v>220</v>
      </c>
      <c r="C16" s="774"/>
      <c r="D16" s="774"/>
      <c r="E16" s="774"/>
      <c r="F16" s="774"/>
      <c r="G16" s="774"/>
      <c r="H16" s="775"/>
      <c r="I16" s="435"/>
      <c r="J16" s="435"/>
      <c r="K16" s="447"/>
      <c r="L16" s="437"/>
      <c r="N16" s="438"/>
      <c r="O16" s="439"/>
      <c r="P16" s="440"/>
      <c r="Q16" s="441"/>
    </row>
    <row r="17" spans="1:17" s="422" customFormat="1" ht="20.25">
      <c r="A17" s="434"/>
      <c r="B17" s="721" t="s">
        <v>221</v>
      </c>
      <c r="C17" s="722"/>
      <c r="D17" s="722"/>
      <c r="E17" s="722"/>
      <c r="F17" s="722"/>
      <c r="G17" s="722"/>
      <c r="H17" s="723"/>
      <c r="I17" s="435"/>
      <c r="J17" s="435"/>
      <c r="K17" s="445"/>
      <c r="L17" s="437"/>
      <c r="O17" s="440"/>
      <c r="Q17" s="448"/>
    </row>
    <row r="18" spans="1:17" s="422" customFormat="1" ht="20.25">
      <c r="A18" s="437"/>
      <c r="B18" s="721" t="s">
        <v>222</v>
      </c>
      <c r="C18" s="722"/>
      <c r="D18" s="722"/>
      <c r="E18" s="722"/>
      <c r="F18" s="722"/>
      <c r="G18" s="722"/>
      <c r="H18" s="723"/>
      <c r="I18" s="435"/>
      <c r="J18" s="435"/>
      <c r="K18" s="449"/>
      <c r="L18" s="437"/>
    </row>
    <row r="19" spans="1:17" s="422" customFormat="1" ht="21" thickBot="1">
      <c r="A19" s="450"/>
      <c r="B19" s="784"/>
      <c r="C19" s="785"/>
      <c r="D19" s="785"/>
      <c r="E19" s="785"/>
      <c r="F19" s="785"/>
      <c r="G19" s="785"/>
      <c r="H19" s="451"/>
      <c r="I19" s="452"/>
      <c r="J19" s="452"/>
      <c r="K19" s="453"/>
      <c r="L19" s="450"/>
    </row>
    <row r="20" spans="1:17" s="422" customFormat="1" ht="21.75" thickTop="1" thickBot="1">
      <c r="A20" s="786" t="str">
        <f>"("&amp;BAHTTEXT(K20)&amp;")"</f>
        <v>(หนึ่งล้านสี่แสนหกหมื่นเจ็ดพันเจ็ดร้อยสามสิบสี่บาทสามสิบหกสตางค์)</v>
      </c>
      <c r="B20" s="787"/>
      <c r="C20" s="787"/>
      <c r="D20" s="787"/>
      <c r="E20" s="787"/>
      <c r="F20" s="787"/>
      <c r="G20" s="787"/>
      <c r="H20" s="787"/>
      <c r="I20" s="787"/>
      <c r="J20" s="477" t="s">
        <v>78</v>
      </c>
      <c r="K20" s="454">
        <f>SUM(K12:K19)</f>
        <v>1467734.3628750001</v>
      </c>
      <c r="L20" s="455"/>
    </row>
    <row r="21" spans="1:17" s="422" customFormat="1" ht="21" thickTop="1">
      <c r="A21" s="456"/>
      <c r="B21" s="768"/>
      <c r="C21" s="768"/>
      <c r="D21" s="768"/>
      <c r="E21" s="768"/>
      <c r="F21" s="768"/>
      <c r="G21" s="788"/>
      <c r="H21" s="788"/>
      <c r="I21" s="457"/>
      <c r="J21" s="768"/>
      <c r="K21" s="768"/>
      <c r="L21" s="768"/>
    </row>
    <row r="22" spans="1:17" s="422" customFormat="1" ht="20.25">
      <c r="A22" s="456"/>
      <c r="B22" s="776" t="s">
        <v>233</v>
      </c>
      <c r="C22" s="776"/>
      <c r="D22" s="776"/>
      <c r="E22" s="776"/>
      <c r="F22" s="776"/>
      <c r="G22" s="776"/>
      <c r="H22" s="776"/>
      <c r="I22" s="776"/>
      <c r="J22" s="776"/>
      <c r="K22" s="776"/>
      <c r="L22" s="457"/>
    </row>
    <row r="23" spans="1:17" s="422" customFormat="1" ht="20.25">
      <c r="A23" s="456"/>
      <c r="B23" s="776" t="s">
        <v>232</v>
      </c>
      <c r="C23" s="776"/>
      <c r="D23" s="776"/>
      <c r="E23" s="776"/>
      <c r="F23" s="776"/>
      <c r="G23" s="776"/>
      <c r="H23" s="776"/>
      <c r="I23" s="776"/>
      <c r="J23" s="776"/>
      <c r="K23" s="776"/>
      <c r="L23" s="458"/>
    </row>
    <row r="24" spans="1:17" s="422" customFormat="1" ht="20.25">
      <c r="A24" s="456"/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58"/>
    </row>
    <row r="25" spans="1:17" s="422" customFormat="1" ht="20.25">
      <c r="A25" s="456"/>
      <c r="B25" s="458"/>
      <c r="C25" s="458"/>
      <c r="D25" s="458"/>
      <c r="E25" s="458"/>
      <c r="F25" s="458"/>
      <c r="G25" s="464"/>
      <c r="H25" s="458"/>
      <c r="I25" s="457"/>
      <c r="J25" s="458"/>
      <c r="K25" s="458"/>
      <c r="L25" s="458"/>
    </row>
    <row r="26" spans="1:17" s="422" customFormat="1" ht="20.25">
      <c r="A26" s="456"/>
      <c r="B26" s="458"/>
      <c r="C26" s="458"/>
      <c r="D26" s="458"/>
      <c r="E26" s="465" t="s">
        <v>223</v>
      </c>
      <c r="F26" s="458"/>
      <c r="G26" s="464"/>
      <c r="H26" s="458"/>
      <c r="I26" s="457"/>
      <c r="J26" s="465"/>
      <c r="K26" s="466"/>
      <c r="L26" s="466"/>
    </row>
    <row r="27" spans="1:17" s="422" customFormat="1" ht="20.25">
      <c r="A27" s="456"/>
      <c r="B27" s="458"/>
      <c r="C27" s="458"/>
      <c r="D27" s="458"/>
      <c r="E27" s="467" t="s">
        <v>229</v>
      </c>
      <c r="F27" s="458"/>
      <c r="G27" s="464"/>
      <c r="H27" s="458"/>
      <c r="I27" s="457"/>
      <c r="J27" s="467"/>
      <c r="K27" s="466"/>
      <c r="L27" s="466"/>
    </row>
    <row r="28" spans="1:17" s="422" customFormat="1" ht="20.25">
      <c r="A28" s="456"/>
      <c r="B28" s="458"/>
      <c r="C28" s="458"/>
      <c r="D28" s="458"/>
      <c r="E28" s="466"/>
      <c r="F28" s="458"/>
      <c r="G28" s="464"/>
      <c r="H28" s="458"/>
      <c r="I28" s="457"/>
      <c r="J28" s="466"/>
      <c r="K28" s="466"/>
      <c r="L28" s="466"/>
    </row>
    <row r="29" spans="1:17" s="422" customFormat="1" ht="20.25">
      <c r="A29" s="456"/>
      <c r="B29" s="458"/>
      <c r="C29" s="458"/>
      <c r="D29" s="458"/>
      <c r="E29" s="466"/>
      <c r="F29" s="458"/>
      <c r="G29" s="464"/>
      <c r="H29" s="458"/>
      <c r="I29" s="457"/>
      <c r="J29" s="466"/>
      <c r="K29" s="466"/>
      <c r="L29" s="466"/>
    </row>
    <row r="30" spans="1:17" s="422" customFormat="1" ht="20.25">
      <c r="A30" s="456"/>
      <c r="B30" s="458"/>
      <c r="C30" s="458"/>
      <c r="D30" s="458"/>
      <c r="E30" s="465" t="s">
        <v>224</v>
      </c>
      <c r="F30" s="458"/>
      <c r="G30" s="464"/>
      <c r="H30" s="458"/>
      <c r="I30" s="457"/>
      <c r="J30" s="465"/>
      <c r="K30" s="466"/>
      <c r="L30" s="466"/>
    </row>
    <row r="31" spans="1:17" s="422" customFormat="1" ht="20.25">
      <c r="A31" s="456"/>
      <c r="B31" s="458"/>
      <c r="C31" s="458"/>
      <c r="D31" s="458"/>
      <c r="E31" s="467" t="s">
        <v>230</v>
      </c>
      <c r="F31" s="458"/>
      <c r="G31" s="464"/>
      <c r="H31" s="458"/>
      <c r="I31" s="457"/>
      <c r="J31" s="467"/>
      <c r="K31" s="466"/>
      <c r="L31" s="466"/>
    </row>
    <row r="32" spans="1:17" s="422" customFormat="1" ht="20.25">
      <c r="A32" s="456"/>
      <c r="B32" s="458"/>
      <c r="C32" s="458"/>
      <c r="D32" s="458"/>
      <c r="E32" s="466"/>
      <c r="F32" s="458"/>
      <c r="G32" s="464"/>
      <c r="H32" s="458"/>
      <c r="I32" s="457"/>
      <c r="J32" s="466"/>
      <c r="K32" s="466"/>
      <c r="L32" s="466"/>
    </row>
    <row r="33" spans="1:12" s="422" customFormat="1" ht="20.25">
      <c r="A33" s="456"/>
      <c r="B33" s="458"/>
      <c r="C33" s="458"/>
      <c r="D33" s="458"/>
      <c r="E33" s="466"/>
      <c r="F33" s="458"/>
      <c r="G33" s="464"/>
      <c r="H33" s="458"/>
      <c r="I33" s="457"/>
      <c r="J33" s="466"/>
      <c r="K33" s="466"/>
      <c r="L33" s="466"/>
    </row>
    <row r="34" spans="1:12" s="422" customFormat="1" ht="20.25">
      <c r="A34" s="456"/>
      <c r="B34" s="458"/>
      <c r="C34" s="458"/>
      <c r="D34" s="458"/>
      <c r="E34" s="465" t="s">
        <v>225</v>
      </c>
      <c r="F34" s="458"/>
      <c r="G34" s="464"/>
      <c r="H34" s="458"/>
      <c r="I34" s="457"/>
      <c r="J34" s="465"/>
      <c r="K34" s="466"/>
      <c r="L34" s="466"/>
    </row>
    <row r="35" spans="1:12" s="422" customFormat="1" ht="20.25">
      <c r="A35" s="456"/>
      <c r="B35" s="458"/>
      <c r="C35" s="458"/>
      <c r="D35" s="458"/>
      <c r="E35" s="467" t="s">
        <v>231</v>
      </c>
      <c r="F35" s="458"/>
      <c r="G35" s="464"/>
      <c r="H35" s="458"/>
      <c r="I35" s="457"/>
      <c r="J35" s="467"/>
      <c r="K35" s="466"/>
      <c r="L35" s="466"/>
    </row>
    <row r="36" spans="1:12" s="422" customFormat="1" ht="20.25">
      <c r="A36" s="456"/>
      <c r="B36" s="458"/>
      <c r="C36" s="458"/>
      <c r="D36" s="458"/>
      <c r="E36" s="458"/>
      <c r="F36" s="458"/>
      <c r="G36" s="464"/>
      <c r="H36" s="458"/>
      <c r="I36" s="457"/>
      <c r="J36" s="466"/>
      <c r="K36" s="466"/>
      <c r="L36" s="466"/>
    </row>
    <row r="37" spans="1:12" s="422" customFormat="1" ht="20.25">
      <c r="A37" s="456"/>
      <c r="B37" s="458"/>
      <c r="C37" s="458"/>
      <c r="D37" s="458"/>
      <c r="E37" s="458"/>
      <c r="F37" s="458"/>
      <c r="G37" s="464"/>
      <c r="H37" s="458"/>
      <c r="I37" s="457"/>
      <c r="J37" s="466"/>
      <c r="K37" s="466"/>
      <c r="L37" s="466"/>
    </row>
    <row r="38" spans="1:12" s="422" customFormat="1" ht="20.25">
      <c r="A38" s="456"/>
      <c r="B38" s="458"/>
      <c r="C38" s="458"/>
      <c r="D38" s="458"/>
      <c r="E38" s="458"/>
      <c r="F38" s="458"/>
      <c r="G38" s="464"/>
      <c r="H38" s="458"/>
      <c r="I38" s="457"/>
      <c r="J38" s="458"/>
      <c r="K38" s="458"/>
      <c r="L38" s="458"/>
    </row>
    <row r="39" spans="1:12" s="422" customFormat="1" ht="20.25">
      <c r="A39" s="456"/>
      <c r="B39" s="777"/>
      <c r="C39" s="777"/>
      <c r="D39" s="777"/>
      <c r="E39" s="777"/>
      <c r="F39" s="777"/>
      <c r="G39" s="768"/>
      <c r="H39" s="768"/>
      <c r="I39" s="768"/>
      <c r="J39" s="768"/>
      <c r="K39" s="768"/>
      <c r="L39" s="768"/>
    </row>
    <row r="40" spans="1:12" s="422" customFormat="1" ht="20.25">
      <c r="A40" s="456"/>
      <c r="B40" s="768"/>
      <c r="C40" s="768"/>
      <c r="D40" s="768"/>
      <c r="E40" s="768"/>
      <c r="F40" s="768"/>
      <c r="G40" s="768"/>
      <c r="H40" s="768"/>
      <c r="I40" s="768"/>
      <c r="J40" s="768"/>
      <c r="K40" s="768"/>
      <c r="L40" s="768"/>
    </row>
    <row r="41" spans="1:12" s="422" customFormat="1" ht="21.95" customHeight="1">
      <c r="A41" s="456"/>
      <c r="B41" s="457"/>
      <c r="C41" s="457"/>
      <c r="D41" s="457"/>
      <c r="E41" s="457"/>
      <c r="F41" s="457"/>
      <c r="G41" s="457"/>
      <c r="H41" s="457"/>
      <c r="I41" s="457"/>
      <c r="J41" s="768"/>
      <c r="K41" s="768"/>
      <c r="L41" s="768"/>
    </row>
    <row r="42" spans="1:12" s="422" customFormat="1" ht="21.95" customHeight="1">
      <c r="A42" s="456"/>
      <c r="B42" s="777"/>
      <c r="C42" s="777"/>
      <c r="D42" s="777"/>
      <c r="E42" s="777"/>
      <c r="F42" s="777"/>
      <c r="G42" s="777"/>
      <c r="H42" s="777"/>
      <c r="I42" s="777"/>
      <c r="J42" s="768"/>
      <c r="K42" s="768"/>
      <c r="L42" s="768"/>
    </row>
    <row r="43" spans="1:12" s="422" customFormat="1" ht="21.95" customHeight="1">
      <c r="A43" s="456"/>
      <c r="B43" s="777"/>
      <c r="C43" s="777"/>
      <c r="D43" s="777"/>
      <c r="E43" s="777"/>
      <c r="F43" s="777"/>
      <c r="G43" s="777"/>
      <c r="H43" s="777"/>
      <c r="I43" s="777"/>
      <c r="J43" s="458"/>
      <c r="K43" s="458"/>
      <c r="L43" s="458"/>
    </row>
    <row r="44" spans="1:12" s="422" customFormat="1" ht="21.95" customHeight="1">
      <c r="A44" s="456"/>
      <c r="B44" s="777"/>
      <c r="C44" s="777"/>
      <c r="D44" s="777"/>
      <c r="E44" s="777"/>
      <c r="F44" s="777"/>
      <c r="G44" s="768"/>
      <c r="H44" s="768"/>
      <c r="I44" s="768"/>
      <c r="J44" s="777"/>
      <c r="K44" s="777"/>
      <c r="L44" s="777"/>
    </row>
    <row r="45" spans="1:12" s="422" customFormat="1" ht="21.95" customHeight="1">
      <c r="A45" s="456"/>
      <c r="B45" s="768"/>
      <c r="C45" s="768"/>
      <c r="D45" s="768"/>
      <c r="E45" s="768"/>
      <c r="F45" s="768"/>
      <c r="G45" s="768"/>
      <c r="H45" s="768"/>
      <c r="I45" s="768"/>
      <c r="J45" s="768"/>
      <c r="K45" s="768"/>
      <c r="L45" s="768"/>
    </row>
    <row r="46" spans="1:12" s="422" customFormat="1" ht="21.95" customHeight="1">
      <c r="A46" s="456"/>
      <c r="B46" s="457"/>
      <c r="C46" s="457"/>
      <c r="D46" s="457"/>
      <c r="E46" s="457"/>
      <c r="F46" s="457"/>
      <c r="G46" s="457"/>
      <c r="H46" s="457"/>
      <c r="I46" s="457"/>
      <c r="J46" s="768"/>
      <c r="K46" s="768"/>
      <c r="L46" s="768"/>
    </row>
    <row r="47" spans="1:12" s="422" customFormat="1" ht="21.95" customHeight="1">
      <c r="A47" s="456"/>
      <c r="B47" s="777"/>
      <c r="C47" s="777"/>
      <c r="D47" s="777"/>
      <c r="E47" s="777"/>
      <c r="F47" s="777"/>
      <c r="G47" s="777"/>
      <c r="H47" s="777"/>
      <c r="I47" s="777"/>
      <c r="J47" s="768"/>
      <c r="K47" s="768"/>
      <c r="L47" s="768"/>
    </row>
    <row r="48" spans="1:12" s="422" customFormat="1" ht="21.95" customHeight="1">
      <c r="A48" s="456"/>
      <c r="B48" s="777"/>
      <c r="C48" s="777"/>
      <c r="D48" s="777"/>
      <c r="E48" s="777"/>
      <c r="F48" s="777"/>
      <c r="G48" s="777"/>
      <c r="H48" s="777"/>
      <c r="I48" s="777"/>
      <c r="J48" s="458"/>
      <c r="K48" s="458"/>
      <c r="L48" s="458"/>
    </row>
    <row r="49" spans="1:12" s="422" customFormat="1" ht="21" customHeight="1">
      <c r="A49" s="456"/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58"/>
    </row>
    <row r="50" spans="1:12" s="422" customFormat="1" ht="20.45" customHeight="1">
      <c r="A50" s="456"/>
      <c r="B50" s="777"/>
      <c r="C50" s="777"/>
      <c r="D50" s="777"/>
      <c r="E50" s="777"/>
      <c r="F50" s="777"/>
      <c r="G50" s="768"/>
      <c r="H50" s="768"/>
      <c r="I50" s="768"/>
      <c r="J50" s="769"/>
      <c r="K50" s="769"/>
      <c r="L50" s="769"/>
    </row>
    <row r="51" spans="1:12" s="422" customFormat="1" ht="21.95" customHeight="1">
      <c r="A51" s="456"/>
      <c r="B51" s="457"/>
      <c r="C51" s="457"/>
      <c r="D51" s="457"/>
      <c r="E51" s="457"/>
      <c r="F51" s="457"/>
      <c r="G51" s="457"/>
      <c r="H51" s="457"/>
      <c r="I51" s="457"/>
      <c r="J51" s="768"/>
      <c r="K51" s="768"/>
      <c r="L51" s="768"/>
    </row>
    <row r="52" spans="1:12" s="422" customFormat="1" ht="21.95" customHeight="1">
      <c r="A52" s="456"/>
      <c r="B52" s="777"/>
      <c r="C52" s="777"/>
      <c r="D52" s="777"/>
      <c r="E52" s="777"/>
      <c r="F52" s="777"/>
      <c r="G52" s="777"/>
      <c r="H52" s="777"/>
      <c r="I52" s="777"/>
      <c r="J52" s="768"/>
      <c r="K52" s="768"/>
      <c r="L52" s="768"/>
    </row>
    <row r="53" spans="1:12" s="422" customFormat="1" ht="21.95" customHeight="1">
      <c r="A53" s="456"/>
      <c r="B53" s="777"/>
      <c r="C53" s="777"/>
      <c r="D53" s="777"/>
      <c r="E53" s="777"/>
      <c r="F53" s="777"/>
      <c r="G53" s="777"/>
      <c r="H53" s="777"/>
      <c r="I53" s="777"/>
      <c r="J53" s="458"/>
      <c r="K53" s="458"/>
      <c r="L53" s="458"/>
    </row>
    <row r="54" spans="1:12" s="422" customFormat="1" ht="27" customHeight="1">
      <c r="A54" s="421"/>
      <c r="B54" s="768"/>
      <c r="C54" s="768"/>
      <c r="D54" s="768"/>
      <c r="E54" s="768"/>
      <c r="F54" s="768"/>
      <c r="G54" s="768"/>
      <c r="H54" s="768"/>
      <c r="I54" s="768"/>
      <c r="J54" s="769"/>
      <c r="K54" s="769"/>
      <c r="L54" s="769"/>
    </row>
    <row r="55" spans="1:12" s="422" customFormat="1" ht="27" customHeight="1">
      <c r="A55" s="421"/>
      <c r="B55" s="458"/>
      <c r="C55" s="458"/>
      <c r="D55" s="458"/>
      <c r="E55" s="458"/>
      <c r="F55" s="458"/>
      <c r="G55" s="458"/>
      <c r="H55" s="458"/>
      <c r="I55" s="458"/>
      <c r="J55" s="459"/>
      <c r="K55" s="459"/>
      <c r="L55" s="459"/>
    </row>
    <row r="56" spans="1:12" s="422" customFormat="1" ht="27" customHeight="1">
      <c r="A56" s="419"/>
      <c r="B56" s="777"/>
      <c r="C56" s="777"/>
      <c r="D56" s="777"/>
      <c r="E56" s="777"/>
      <c r="F56" s="777"/>
      <c r="G56" s="768"/>
      <c r="H56" s="768"/>
      <c r="I56" s="768"/>
      <c r="J56" s="769"/>
      <c r="K56" s="769"/>
      <c r="L56" s="769"/>
    </row>
    <row r="57" spans="1:12" s="422" customFormat="1" ht="27" customHeight="1">
      <c r="A57" s="419"/>
      <c r="B57" s="768"/>
      <c r="C57" s="768"/>
      <c r="D57" s="768"/>
      <c r="E57" s="768"/>
      <c r="F57" s="768"/>
      <c r="G57" s="768"/>
      <c r="H57" s="768"/>
      <c r="I57" s="768"/>
      <c r="J57" s="769"/>
      <c r="K57" s="769"/>
      <c r="L57" s="769"/>
    </row>
    <row r="58" spans="1:12" ht="27" customHeight="1"/>
  </sheetData>
  <mergeCells count="64">
    <mergeCell ref="A1:K1"/>
    <mergeCell ref="B2:D2"/>
    <mergeCell ref="E2:L2"/>
    <mergeCell ref="K3:L3"/>
    <mergeCell ref="B5:H5"/>
    <mergeCell ref="K5:L5"/>
    <mergeCell ref="F6:J6"/>
    <mergeCell ref="K6:L6"/>
    <mergeCell ref="A9:A10"/>
    <mergeCell ref="B9:H10"/>
    <mergeCell ref="J9:J10"/>
    <mergeCell ref="L9:L10"/>
    <mergeCell ref="E7:L7"/>
    <mergeCell ref="B22:K22"/>
    <mergeCell ref="B11:H11"/>
    <mergeCell ref="B14:H14"/>
    <mergeCell ref="B15:H15"/>
    <mergeCell ref="B16:H16"/>
    <mergeCell ref="B17:H17"/>
    <mergeCell ref="B19:G19"/>
    <mergeCell ref="A20:I20"/>
    <mergeCell ref="B21:F21"/>
    <mergeCell ref="G21:H21"/>
    <mergeCell ref="J21:L21"/>
    <mergeCell ref="B39:F39"/>
    <mergeCell ref="G39:I39"/>
    <mergeCell ref="J39:L39"/>
    <mergeCell ref="B40:F40"/>
    <mergeCell ref="G40:I40"/>
    <mergeCell ref="J40:L40"/>
    <mergeCell ref="J41:L41"/>
    <mergeCell ref="B42:I42"/>
    <mergeCell ref="J42:L42"/>
    <mergeCell ref="B43:I43"/>
    <mergeCell ref="B44:F44"/>
    <mergeCell ref="G44:I44"/>
    <mergeCell ref="J44:L44"/>
    <mergeCell ref="B45:F45"/>
    <mergeCell ref="G45:I45"/>
    <mergeCell ref="J45:L45"/>
    <mergeCell ref="J46:L46"/>
    <mergeCell ref="B47:I47"/>
    <mergeCell ref="J47:L47"/>
    <mergeCell ref="G50:I50"/>
    <mergeCell ref="J50:L50"/>
    <mergeCell ref="J51:L51"/>
    <mergeCell ref="B52:I52"/>
    <mergeCell ref="J52:L52"/>
    <mergeCell ref="B57:F57"/>
    <mergeCell ref="G57:I57"/>
    <mergeCell ref="J57:L57"/>
    <mergeCell ref="B13:H13"/>
    <mergeCell ref="B12:H12"/>
    <mergeCell ref="B18:H18"/>
    <mergeCell ref="B23:K23"/>
    <mergeCell ref="B53:I53"/>
    <mergeCell ref="B54:F54"/>
    <mergeCell ref="G54:I54"/>
    <mergeCell ref="J54:L54"/>
    <mergeCell ref="B56:F56"/>
    <mergeCell ref="G56:I56"/>
    <mergeCell ref="J56:L56"/>
    <mergeCell ref="B48:I48"/>
    <mergeCell ref="B50:F50"/>
  </mergeCells>
  <printOptions horizontalCentered="1"/>
  <pageMargins left="0.39370078740157499" right="0.39370078740157499" top="0.39370078740157499" bottom="0.39370078740157499" header="0.31496062992126" footer="0.31496062992126"/>
  <pageSetup paperSize="9" scale="95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zoomScale="80" zoomScaleNormal="80" workbookViewId="0">
      <selection activeCell="H15" sqref="H15:J15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>
        <f>VLOOKUP(H14,U4:V28,1)</f>
        <v>0</v>
      </c>
      <c r="Q8" s="149" t="s">
        <v>12</v>
      </c>
      <c r="R8" s="211">
        <f>VLOOKUP(H15,U4:V28,2)</f>
        <v>1.3073999999999999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>
        <f>VLOOKUP(P8,X4:Y28,2)</f>
        <v>500000</v>
      </c>
      <c r="Q9" s="149" t="s">
        <v>15</v>
      </c>
      <c r="R9" s="148">
        <f>VLOOKUP(H16,U4:V28,2)</f>
        <v>1.3073999999999999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>
        <f>ปร.4หกหน้า!L170</f>
        <v>99830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>
        <f>VLOOKUP(H14,U4:V28,1)</f>
        <v>0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>
        <f>VLOOKUP(H14,X4:Y28,2)</f>
        <v>500000</v>
      </c>
      <c r="I16" s="523"/>
      <c r="J16" s="502"/>
      <c r="K16" s="189">
        <v>60</v>
      </c>
      <c r="L16" s="188">
        <f t="shared" si="0"/>
        <v>1.2060999999999999</v>
      </c>
      <c r="N16" s="149"/>
      <c r="P16" s="194">
        <f>+((C20-E20)*(G20-I20))/(E21-G21)</f>
        <v>0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>
        <f>VLOOKUP(H14,U4:V28,2)</f>
        <v>1.3073999999999999</v>
      </c>
      <c r="I17" s="488"/>
      <c r="J17" s="489"/>
      <c r="K17" s="189">
        <v>70</v>
      </c>
      <c r="L17" s="190">
        <f t="shared" si="0"/>
        <v>1.2050000000000001</v>
      </c>
      <c r="N17" s="149"/>
      <c r="P17" s="195">
        <f>+A20-P16</f>
        <v>1.3073999999999999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>
        <f>VLOOKUP(H16,U4:V28,2)</f>
        <v>1.3073999999999999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>
        <f>R8</f>
        <v>1.3073999999999999</v>
      </c>
      <c r="B20" s="164" t="s">
        <v>30</v>
      </c>
      <c r="C20" s="165">
        <f>R8</f>
        <v>1.3073999999999999</v>
      </c>
      <c r="D20" s="166" t="s">
        <v>31</v>
      </c>
      <c r="E20" s="167">
        <f>R9</f>
        <v>1.3073999999999999</v>
      </c>
      <c r="F20" s="168" t="s">
        <v>32</v>
      </c>
      <c r="G20" s="168">
        <f>H14</f>
        <v>99830</v>
      </c>
      <c r="H20" s="168" t="s">
        <v>31</v>
      </c>
      <c r="I20" s="197">
        <f>P8</f>
        <v>0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>
        <f>P9</f>
        <v>500000</v>
      </c>
      <c r="F21" s="169" t="s">
        <v>31</v>
      </c>
      <c r="G21" s="170">
        <f>P8</f>
        <v>0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>
        <f>H14</f>
        <v>99830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>
        <f>P17</f>
        <v>1.3073999999999999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>
        <f>G23*ROUND(G24,4)</f>
        <v>130517.742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174"/>
  <sheetViews>
    <sheetView topLeftCell="A88" workbookViewId="0">
      <selection activeCell="H13" sqref="H13:J13"/>
    </sheetView>
  </sheetViews>
  <sheetFormatPr defaultColWidth="9" defaultRowHeight="18"/>
  <cols>
    <col min="1" max="1" width="6.28515625" style="69" customWidth="1"/>
    <col min="2" max="2" width="9.140625" style="69" customWidth="1"/>
    <col min="3" max="3" width="2.7109375" style="69" customWidth="1"/>
    <col min="4" max="4" width="6.7109375" style="69" customWidth="1"/>
    <col min="5" max="5" width="27.28515625" style="69" customWidth="1"/>
    <col min="6" max="6" width="8.5703125" style="69" customWidth="1"/>
    <col min="7" max="7" width="7.42578125" style="69" customWidth="1"/>
    <col min="8" max="8" width="11.85546875" style="69" customWidth="1"/>
    <col min="9" max="9" width="12.28515625" style="69" customWidth="1"/>
    <col min="10" max="11" width="11.85546875" style="69" customWidth="1"/>
    <col min="12" max="12" width="12.85546875" style="69" customWidth="1"/>
    <col min="13" max="13" width="11.7109375" style="69" customWidth="1"/>
  </cols>
  <sheetData>
    <row r="1" spans="1:14" s="66" customFormat="1" ht="21.75">
      <c r="A1" s="648" t="s">
        <v>42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124"/>
    </row>
    <row r="2" spans="1:14" s="66" customFormat="1" ht="18.75" customHeight="1">
      <c r="A2" s="70" t="s">
        <v>43</v>
      </c>
      <c r="B2" s="70"/>
      <c r="C2" s="71"/>
      <c r="D2" s="71"/>
      <c r="E2" s="71" t="s">
        <v>97</v>
      </c>
      <c r="F2" s="24"/>
      <c r="G2" s="23"/>
      <c r="H2" s="72"/>
      <c r="I2" s="98"/>
      <c r="J2" s="71"/>
      <c r="K2" s="71"/>
      <c r="L2" s="71"/>
      <c r="M2" s="71"/>
    </row>
    <row r="3" spans="1:14" s="67" customFormat="1" ht="18.75" customHeight="1">
      <c r="A3" s="652" t="s">
        <v>45</v>
      </c>
      <c r="B3" s="652"/>
      <c r="C3" s="652"/>
      <c r="D3" s="651" t="s">
        <v>98</v>
      </c>
      <c r="E3" s="651"/>
      <c r="F3" s="651"/>
      <c r="G3" s="651"/>
      <c r="H3" s="651"/>
      <c r="I3" s="651"/>
      <c r="J3" s="70" t="s">
        <v>85</v>
      </c>
      <c r="K3" s="125"/>
      <c r="L3" s="125"/>
      <c r="M3" s="125"/>
    </row>
    <row r="4" spans="1:14" s="67" customFormat="1" ht="18.75" customHeight="1">
      <c r="A4" s="706" t="s">
        <v>47</v>
      </c>
      <c r="B4" s="706"/>
      <c r="C4" s="706"/>
      <c r="D4" s="707"/>
      <c r="E4" s="707"/>
      <c r="F4" s="707"/>
      <c r="G4" s="707"/>
      <c r="H4" s="707"/>
      <c r="I4" s="708" t="s">
        <v>49</v>
      </c>
      <c r="J4" s="708"/>
      <c r="K4" s="709">
        <v>241032</v>
      </c>
      <c r="L4" s="709"/>
      <c r="M4" s="709"/>
    </row>
    <row r="5" spans="1:14" s="66" customFormat="1" ht="21.75">
      <c r="A5" s="617" t="s">
        <v>50</v>
      </c>
      <c r="B5" s="694" t="s">
        <v>51</v>
      </c>
      <c r="C5" s="695"/>
      <c r="D5" s="695"/>
      <c r="E5" s="695"/>
      <c r="F5" s="691" t="s">
        <v>52</v>
      </c>
      <c r="G5" s="692" t="s">
        <v>53</v>
      </c>
      <c r="H5" s="710" t="s">
        <v>54</v>
      </c>
      <c r="I5" s="711"/>
      <c r="J5" s="710" t="s">
        <v>55</v>
      </c>
      <c r="K5" s="711"/>
      <c r="L5" s="693" t="s">
        <v>56</v>
      </c>
      <c r="M5" s="617" t="s">
        <v>57</v>
      </c>
    </row>
    <row r="6" spans="1:14" s="66" customFormat="1" ht="18.75" customHeight="1">
      <c r="A6" s="572"/>
      <c r="B6" s="577"/>
      <c r="C6" s="578"/>
      <c r="D6" s="578"/>
      <c r="E6" s="578"/>
      <c r="F6" s="656"/>
      <c r="G6" s="616"/>
      <c r="H6" s="74" t="s">
        <v>58</v>
      </c>
      <c r="I6" s="74" t="s">
        <v>59</v>
      </c>
      <c r="J6" s="74" t="s">
        <v>58</v>
      </c>
      <c r="K6" s="74" t="s">
        <v>59</v>
      </c>
      <c r="L6" s="650"/>
      <c r="M6" s="572"/>
    </row>
    <row r="7" spans="1:14" s="66" customFormat="1" ht="18.75" customHeight="1">
      <c r="A7" s="75"/>
      <c r="B7" s="667"/>
      <c r="C7" s="668"/>
      <c r="D7" s="668"/>
      <c r="E7" s="669"/>
      <c r="F7" s="76">
        <v>11</v>
      </c>
      <c r="G7" s="77"/>
      <c r="H7" s="78">
        <v>12</v>
      </c>
      <c r="I7" s="126">
        <f t="shared" ref="I7:I24" si="0">SUM(H7)*$F7</f>
        <v>132</v>
      </c>
      <c r="J7" s="127">
        <v>13</v>
      </c>
      <c r="K7" s="126">
        <f>SUM(J7)*$F7</f>
        <v>143</v>
      </c>
      <c r="L7" s="106">
        <f>SUM(,I7,K7)</f>
        <v>275</v>
      </c>
      <c r="M7" s="77"/>
    </row>
    <row r="8" spans="1:14" s="66" customFormat="1" ht="18.75" customHeight="1">
      <c r="A8" s="75"/>
      <c r="B8" s="664"/>
      <c r="C8" s="665"/>
      <c r="D8" s="665"/>
      <c r="E8" s="666"/>
      <c r="F8" s="76">
        <v>14</v>
      </c>
      <c r="G8" s="77"/>
      <c r="H8" s="78">
        <v>15</v>
      </c>
      <c r="I8" s="126">
        <f t="shared" si="0"/>
        <v>210</v>
      </c>
      <c r="J8" s="127">
        <v>16</v>
      </c>
      <c r="K8" s="126">
        <f t="shared" ref="K8:K24" si="1">SUM(J8)*$F8</f>
        <v>224</v>
      </c>
      <c r="L8" s="106">
        <f t="shared" ref="L8:L24" si="2">SUM(,I8,K8)</f>
        <v>434</v>
      </c>
      <c r="M8" s="77"/>
    </row>
    <row r="9" spans="1:14" s="66" customFormat="1" ht="18.75" customHeight="1">
      <c r="A9" s="82"/>
      <c r="B9" s="598"/>
      <c r="C9" s="599"/>
      <c r="D9" s="599"/>
      <c r="E9" s="657"/>
      <c r="F9" s="84"/>
      <c r="G9" s="85"/>
      <c r="H9" s="86"/>
      <c r="I9" s="126">
        <f t="shared" si="0"/>
        <v>0</v>
      </c>
      <c r="J9" s="86">
        <v>0</v>
      </c>
      <c r="K9" s="126">
        <f t="shared" si="1"/>
        <v>0</v>
      </c>
      <c r="L9" s="106">
        <f t="shared" si="2"/>
        <v>0</v>
      </c>
      <c r="M9" s="85"/>
    </row>
    <row r="10" spans="1:14" s="66" customFormat="1" ht="18.75" customHeight="1">
      <c r="A10" s="82"/>
      <c r="B10" s="598"/>
      <c r="C10" s="599"/>
      <c r="D10" s="599"/>
      <c r="E10" s="657"/>
      <c r="F10" s="84"/>
      <c r="G10" s="85"/>
      <c r="H10" s="86"/>
      <c r="I10" s="126">
        <f t="shared" si="0"/>
        <v>0</v>
      </c>
      <c r="J10" s="86"/>
      <c r="K10" s="126">
        <f t="shared" si="1"/>
        <v>0</v>
      </c>
      <c r="L10" s="106">
        <f t="shared" si="2"/>
        <v>0</v>
      </c>
      <c r="M10" s="85"/>
    </row>
    <row r="11" spans="1:14" s="66" customFormat="1" ht="18.75" customHeight="1">
      <c r="A11" s="82"/>
      <c r="B11" s="598"/>
      <c r="C11" s="599"/>
      <c r="D11" s="599"/>
      <c r="E11" s="657"/>
      <c r="F11" s="84"/>
      <c r="G11" s="85"/>
      <c r="H11" s="86"/>
      <c r="I11" s="126">
        <f t="shared" si="0"/>
        <v>0</v>
      </c>
      <c r="J11" s="86"/>
      <c r="K11" s="126">
        <f t="shared" si="1"/>
        <v>0</v>
      </c>
      <c r="L11" s="106">
        <f t="shared" si="2"/>
        <v>0</v>
      </c>
      <c r="M11" s="85"/>
    </row>
    <row r="12" spans="1:14" s="66" customFormat="1" ht="18.75" customHeight="1">
      <c r="A12" s="82"/>
      <c r="B12" s="598"/>
      <c r="C12" s="599"/>
      <c r="D12" s="599"/>
      <c r="E12" s="657"/>
      <c r="F12" s="84"/>
      <c r="G12" s="85"/>
      <c r="H12" s="86"/>
      <c r="I12" s="126">
        <f t="shared" si="0"/>
        <v>0</v>
      </c>
      <c r="J12" s="86"/>
      <c r="K12" s="126">
        <f t="shared" si="1"/>
        <v>0</v>
      </c>
      <c r="L12" s="106">
        <f t="shared" si="2"/>
        <v>0</v>
      </c>
      <c r="M12" s="85"/>
    </row>
    <row r="13" spans="1:14" s="66" customFormat="1" ht="18.75" customHeight="1">
      <c r="A13" s="82"/>
      <c r="B13" s="43"/>
      <c r="C13" s="44"/>
      <c r="D13" s="44"/>
      <c r="E13" s="83"/>
      <c r="F13" s="84"/>
      <c r="G13" s="85"/>
      <c r="H13" s="86"/>
      <c r="I13" s="126">
        <f t="shared" si="0"/>
        <v>0</v>
      </c>
      <c r="J13" s="86"/>
      <c r="K13" s="126">
        <f t="shared" si="1"/>
        <v>0</v>
      </c>
      <c r="L13" s="106">
        <f t="shared" si="2"/>
        <v>0</v>
      </c>
      <c r="M13" s="85"/>
    </row>
    <row r="14" spans="1:14" s="66" customFormat="1" ht="18.75" customHeight="1">
      <c r="A14" s="82"/>
      <c r="B14" s="43"/>
      <c r="C14" s="44"/>
      <c r="D14" s="44"/>
      <c r="E14" s="83"/>
      <c r="F14" s="84"/>
      <c r="G14" s="85"/>
      <c r="H14" s="86"/>
      <c r="I14" s="126">
        <f t="shared" si="0"/>
        <v>0</v>
      </c>
      <c r="J14" s="86"/>
      <c r="K14" s="126">
        <f t="shared" si="1"/>
        <v>0</v>
      </c>
      <c r="L14" s="106">
        <f t="shared" si="2"/>
        <v>0</v>
      </c>
      <c r="M14" s="85"/>
    </row>
    <row r="15" spans="1:14" s="66" customFormat="1" ht="18.75" customHeight="1">
      <c r="A15" s="82"/>
      <c r="B15" s="43"/>
      <c r="C15" s="44"/>
      <c r="D15" s="44"/>
      <c r="E15" s="83"/>
      <c r="F15" s="84"/>
      <c r="G15" s="85"/>
      <c r="H15" s="86"/>
      <c r="I15" s="126">
        <f t="shared" si="0"/>
        <v>0</v>
      </c>
      <c r="J15" s="86"/>
      <c r="K15" s="126">
        <f t="shared" si="1"/>
        <v>0</v>
      </c>
      <c r="L15" s="106">
        <f t="shared" si="2"/>
        <v>0</v>
      </c>
      <c r="M15" s="85"/>
    </row>
    <row r="16" spans="1:14" s="66" customFormat="1" ht="18.75" customHeight="1">
      <c r="A16" s="82"/>
      <c r="B16" s="43"/>
      <c r="C16" s="44"/>
      <c r="D16" s="44"/>
      <c r="E16" s="83"/>
      <c r="F16" s="84"/>
      <c r="G16" s="85"/>
      <c r="H16" s="86"/>
      <c r="I16" s="126">
        <f t="shared" si="0"/>
        <v>0</v>
      </c>
      <c r="J16" s="86"/>
      <c r="K16" s="126">
        <f t="shared" si="1"/>
        <v>0</v>
      </c>
      <c r="L16" s="106">
        <f t="shared" si="2"/>
        <v>0</v>
      </c>
      <c r="M16" s="85"/>
    </row>
    <row r="17" spans="1:14" s="66" customFormat="1" ht="18.75" customHeight="1">
      <c r="A17" s="82"/>
      <c r="B17" s="598"/>
      <c r="C17" s="599"/>
      <c r="D17" s="599"/>
      <c r="E17" s="657"/>
      <c r="F17" s="84"/>
      <c r="G17" s="85"/>
      <c r="H17" s="86"/>
      <c r="I17" s="126">
        <f t="shared" si="0"/>
        <v>0</v>
      </c>
      <c r="J17" s="86"/>
      <c r="K17" s="126">
        <f t="shared" si="1"/>
        <v>0</v>
      </c>
      <c r="L17" s="106">
        <f t="shared" si="2"/>
        <v>0</v>
      </c>
      <c r="M17" s="85"/>
    </row>
    <row r="18" spans="1:14" s="66" customFormat="1" ht="18.75" customHeight="1">
      <c r="A18" s="82"/>
      <c r="B18" s="598"/>
      <c r="C18" s="599"/>
      <c r="D18" s="599"/>
      <c r="E18" s="657"/>
      <c r="F18" s="84"/>
      <c r="G18" s="85"/>
      <c r="H18" s="86"/>
      <c r="I18" s="126">
        <f t="shared" si="0"/>
        <v>0</v>
      </c>
      <c r="J18" s="86"/>
      <c r="K18" s="126">
        <f t="shared" si="1"/>
        <v>0</v>
      </c>
      <c r="L18" s="106">
        <f t="shared" si="2"/>
        <v>0</v>
      </c>
      <c r="M18" s="85"/>
    </row>
    <row r="19" spans="1:14" s="66" customFormat="1" ht="18.75" customHeight="1">
      <c r="A19" s="82"/>
      <c r="B19" s="598"/>
      <c r="C19" s="599"/>
      <c r="D19" s="599"/>
      <c r="E19" s="657"/>
      <c r="F19" s="84"/>
      <c r="G19" s="85"/>
      <c r="H19" s="86"/>
      <c r="I19" s="126">
        <f t="shared" si="0"/>
        <v>0</v>
      </c>
      <c r="J19" s="86"/>
      <c r="K19" s="126">
        <f t="shared" si="1"/>
        <v>0</v>
      </c>
      <c r="L19" s="106">
        <f t="shared" si="2"/>
        <v>0</v>
      </c>
      <c r="M19" s="85"/>
    </row>
    <row r="20" spans="1:14" s="66" customFormat="1" ht="18.75" customHeight="1">
      <c r="A20" s="87"/>
      <c r="B20" s="661"/>
      <c r="C20" s="662"/>
      <c r="D20" s="662"/>
      <c r="E20" s="663"/>
      <c r="F20" s="91"/>
      <c r="G20" s="92"/>
      <c r="H20" s="93"/>
      <c r="I20" s="126">
        <f t="shared" si="0"/>
        <v>0</v>
      </c>
      <c r="J20" s="128"/>
      <c r="K20" s="126">
        <f t="shared" si="1"/>
        <v>0</v>
      </c>
      <c r="L20" s="106">
        <f t="shared" si="2"/>
        <v>0</v>
      </c>
      <c r="M20" s="92"/>
    </row>
    <row r="21" spans="1:14" s="68" customFormat="1" ht="18.75" customHeight="1">
      <c r="A21" s="75"/>
      <c r="B21" s="664"/>
      <c r="C21" s="665"/>
      <c r="D21" s="665"/>
      <c r="E21" s="666"/>
      <c r="F21" s="76"/>
      <c r="G21" s="77"/>
      <c r="H21" s="78"/>
      <c r="I21" s="126">
        <f t="shared" si="0"/>
        <v>0</v>
      </c>
      <c r="J21" s="127"/>
      <c r="K21" s="126">
        <f t="shared" si="1"/>
        <v>0</v>
      </c>
      <c r="L21" s="106">
        <f t="shared" si="2"/>
        <v>0</v>
      </c>
      <c r="M21" s="77"/>
    </row>
    <row r="22" spans="1:14" s="68" customFormat="1" ht="18.75" customHeight="1">
      <c r="A22" s="75"/>
      <c r="B22" s="79"/>
      <c r="C22" s="80"/>
      <c r="D22" s="80"/>
      <c r="E22" s="81"/>
      <c r="F22" s="76"/>
      <c r="G22" s="77"/>
      <c r="H22" s="78"/>
      <c r="I22" s="126">
        <f t="shared" si="0"/>
        <v>0</v>
      </c>
      <c r="J22" s="127"/>
      <c r="K22" s="126">
        <f t="shared" si="1"/>
        <v>0</v>
      </c>
      <c r="L22" s="106">
        <f t="shared" si="2"/>
        <v>0</v>
      </c>
      <c r="M22" s="77"/>
    </row>
    <row r="23" spans="1:14" s="66" customFormat="1" ht="18.75" customHeight="1">
      <c r="A23" s="82"/>
      <c r="B23" s="598"/>
      <c r="C23" s="599"/>
      <c r="D23" s="599"/>
      <c r="E23" s="657"/>
      <c r="F23" s="84"/>
      <c r="G23" s="85"/>
      <c r="H23" s="86"/>
      <c r="I23" s="126">
        <f t="shared" si="0"/>
        <v>0</v>
      </c>
      <c r="J23" s="86"/>
      <c r="K23" s="126">
        <f t="shared" si="1"/>
        <v>0</v>
      </c>
      <c r="L23" s="106">
        <f t="shared" si="2"/>
        <v>0</v>
      </c>
      <c r="M23" s="85"/>
    </row>
    <row r="24" spans="1:14" s="66" customFormat="1" ht="18.75" customHeight="1">
      <c r="A24" s="94"/>
      <c r="B24" s="658"/>
      <c r="C24" s="659"/>
      <c r="D24" s="659"/>
      <c r="E24" s="660"/>
      <c r="F24" s="95"/>
      <c r="G24" s="96"/>
      <c r="H24" s="97"/>
      <c r="I24" s="126">
        <f t="shared" si="0"/>
        <v>0</v>
      </c>
      <c r="J24" s="97"/>
      <c r="K24" s="126">
        <f t="shared" si="1"/>
        <v>0</v>
      </c>
      <c r="L24" s="106">
        <f t="shared" si="2"/>
        <v>0</v>
      </c>
      <c r="M24" s="96"/>
    </row>
    <row r="25" spans="1:14" s="68" customFormat="1" ht="18.75" customHeight="1">
      <c r="A25" s="676" t="s">
        <v>60</v>
      </c>
      <c r="B25" s="677"/>
      <c r="C25" s="677"/>
      <c r="D25" s="677"/>
      <c r="E25" s="677"/>
      <c r="F25" s="677"/>
      <c r="G25" s="677"/>
      <c r="H25" s="678"/>
      <c r="I25" s="129">
        <f>SUM(I7:I24)</f>
        <v>342</v>
      </c>
      <c r="J25" s="129"/>
      <c r="K25" s="129">
        <f>SUM(K7:K24)</f>
        <v>367</v>
      </c>
      <c r="L25" s="129">
        <f>SUM(L7:L24)</f>
        <v>709</v>
      </c>
      <c r="M25" s="130"/>
    </row>
    <row r="26" spans="1:14" s="66" customFormat="1" ht="18.75" customHeight="1">
      <c r="A26" s="98"/>
      <c r="B26" s="98"/>
      <c r="C26" s="98"/>
      <c r="D26" s="1"/>
      <c r="E26" s="98"/>
      <c r="F26" s="73"/>
      <c r="G26" s="73"/>
      <c r="H26" s="73"/>
      <c r="I26" s="131"/>
      <c r="J26" s="131"/>
      <c r="K26" s="131"/>
      <c r="L26" s="131"/>
      <c r="M26" s="73"/>
    </row>
    <row r="27" spans="1:14" s="66" customFormat="1" ht="18.75" customHeight="1">
      <c r="A27" s="98"/>
      <c r="B27" s="98"/>
      <c r="C27" s="98"/>
      <c r="D27" s="1"/>
      <c r="E27" s="539" t="s">
        <v>61</v>
      </c>
      <c r="F27" s="539"/>
      <c r="G27" s="539"/>
      <c r="H27" s="539"/>
      <c r="I27" s="539" t="s">
        <v>62</v>
      </c>
      <c r="J27" s="539"/>
      <c r="K27" s="539"/>
      <c r="L27" s="539"/>
      <c r="M27" s="73"/>
    </row>
    <row r="28" spans="1:14" s="66" customFormat="1" ht="18.75" customHeight="1">
      <c r="A28" s="98"/>
      <c r="B28" s="98"/>
      <c r="C28" s="98"/>
      <c r="D28" s="1"/>
      <c r="E28" s="539" t="s">
        <v>63</v>
      </c>
      <c r="F28" s="539"/>
      <c r="G28" s="539"/>
      <c r="H28" s="539"/>
      <c r="I28" s="539" t="s">
        <v>63</v>
      </c>
      <c r="J28" s="539"/>
      <c r="K28" s="539"/>
      <c r="L28" s="539"/>
      <c r="M28" s="73"/>
    </row>
    <row r="29" spans="1:14" s="66" customFormat="1" ht="18.75" customHeight="1">
      <c r="A29" s="98"/>
      <c r="B29" s="98"/>
      <c r="C29" s="98"/>
      <c r="D29" s="1"/>
      <c r="E29" s="99"/>
      <c r="F29" s="99"/>
      <c r="G29" s="99"/>
      <c r="H29" s="99"/>
      <c r="I29" s="539" t="s">
        <v>64</v>
      </c>
      <c r="J29" s="539"/>
      <c r="K29" s="539"/>
      <c r="L29" s="539"/>
      <c r="M29" s="73"/>
    </row>
    <row r="30" spans="1:14" s="66" customFormat="1" ht="21.75">
      <c r="A30" s="648" t="s">
        <v>42</v>
      </c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124"/>
    </row>
    <row r="31" spans="1:14" s="66" customFormat="1" ht="18.75" customHeight="1">
      <c r="A31" s="70" t="s">
        <v>43</v>
      </c>
      <c r="B31" s="70"/>
      <c r="C31" s="71"/>
      <c r="D31" s="71"/>
      <c r="E31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31" s="24"/>
      <c r="G31" s="23"/>
      <c r="H31" s="72"/>
      <c r="I31" s="98"/>
      <c r="J31" s="71"/>
      <c r="K31" s="71"/>
      <c r="L31" s="71"/>
      <c r="M31" s="71"/>
    </row>
    <row r="32" spans="1:14" s="66" customFormat="1" ht="18.75" customHeight="1">
      <c r="A32" s="652" t="s">
        <v>45</v>
      </c>
      <c r="B32" s="652"/>
      <c r="C32" s="652"/>
      <c r="D32" s="71" t="str">
        <f>+D3</f>
        <v>โรงเรียน      ตำบล      อำเภอ      จังหวัด</v>
      </c>
      <c r="E32" s="71"/>
      <c r="F32" s="71"/>
      <c r="G32" s="71"/>
      <c r="H32" s="71"/>
      <c r="I32" s="132" t="s">
        <v>107</v>
      </c>
      <c r="J32" s="125" t="str">
        <f>+J3</f>
        <v>สพป.ปัตตานี เขต 2</v>
      </c>
      <c r="K32" s="125"/>
      <c r="L32" s="125"/>
      <c r="M32" s="125"/>
    </row>
    <row r="33" spans="1:13" s="66" customFormat="1" ht="21.75">
      <c r="A33" s="571" t="s">
        <v>50</v>
      </c>
      <c r="B33" s="575" t="s">
        <v>51</v>
      </c>
      <c r="C33" s="576"/>
      <c r="D33" s="576"/>
      <c r="E33" s="576"/>
      <c r="F33" s="655" t="s">
        <v>52</v>
      </c>
      <c r="G33" s="615" t="s">
        <v>53</v>
      </c>
      <c r="H33" s="653" t="s">
        <v>54</v>
      </c>
      <c r="I33" s="654"/>
      <c r="J33" s="653" t="s">
        <v>55</v>
      </c>
      <c r="K33" s="654"/>
      <c r="L33" s="649" t="s">
        <v>56</v>
      </c>
      <c r="M33" s="571" t="s">
        <v>57</v>
      </c>
    </row>
    <row r="34" spans="1:13" s="66" customFormat="1" ht="18.75" customHeight="1">
      <c r="A34" s="572"/>
      <c r="B34" s="577"/>
      <c r="C34" s="578"/>
      <c r="D34" s="578"/>
      <c r="E34" s="578"/>
      <c r="F34" s="656"/>
      <c r="G34" s="616"/>
      <c r="H34" s="74" t="s">
        <v>58</v>
      </c>
      <c r="I34" s="74" t="s">
        <v>59</v>
      </c>
      <c r="J34" s="74" t="s">
        <v>58</v>
      </c>
      <c r="K34" s="74" t="s">
        <v>59</v>
      </c>
      <c r="L34" s="650"/>
      <c r="M34" s="572"/>
    </row>
    <row r="35" spans="1:13" s="66" customFormat="1" ht="18.75" customHeight="1">
      <c r="A35" s="75"/>
      <c r="B35" s="667"/>
      <c r="C35" s="668"/>
      <c r="D35" s="668"/>
      <c r="E35" s="669"/>
      <c r="F35" s="76">
        <v>17</v>
      </c>
      <c r="G35" s="77"/>
      <c r="H35" s="78">
        <v>18</v>
      </c>
      <c r="I35" s="126">
        <f t="shared" ref="I35:I52" si="3">SUM(H35)*$F35</f>
        <v>306</v>
      </c>
      <c r="J35" s="127">
        <v>19</v>
      </c>
      <c r="K35" s="126">
        <f t="shared" ref="K35:K45" si="4">SUM(J35)*$F35</f>
        <v>323</v>
      </c>
      <c r="L35" s="106">
        <f t="shared" ref="L35:L52" si="5">SUM(,I35,K35)</f>
        <v>629</v>
      </c>
      <c r="M35" s="77"/>
    </row>
    <row r="36" spans="1:13" s="66" customFormat="1" ht="18.75" customHeight="1">
      <c r="A36" s="100"/>
      <c r="B36" s="670"/>
      <c r="C36" s="671"/>
      <c r="D36" s="671"/>
      <c r="E36" s="672"/>
      <c r="F36" s="84">
        <v>20</v>
      </c>
      <c r="G36" s="85"/>
      <c r="H36" s="86">
        <v>222</v>
      </c>
      <c r="I36" s="126">
        <f t="shared" si="3"/>
        <v>4440</v>
      </c>
      <c r="J36" s="26">
        <v>221</v>
      </c>
      <c r="K36" s="126">
        <f t="shared" si="4"/>
        <v>4420</v>
      </c>
      <c r="L36" s="106">
        <f t="shared" si="5"/>
        <v>8860</v>
      </c>
      <c r="M36" s="85"/>
    </row>
    <row r="37" spans="1:13" s="66" customFormat="1" ht="18.75" customHeight="1">
      <c r="A37" s="100"/>
      <c r="B37" s="670"/>
      <c r="C37" s="671"/>
      <c r="D37" s="671"/>
      <c r="E37" s="672"/>
      <c r="F37" s="104"/>
      <c r="G37" s="105"/>
      <c r="H37" s="106"/>
      <c r="I37" s="126">
        <f t="shared" si="3"/>
        <v>0</v>
      </c>
      <c r="J37" s="133"/>
      <c r="K37" s="126">
        <f t="shared" si="4"/>
        <v>0</v>
      </c>
      <c r="L37" s="106">
        <f t="shared" si="5"/>
        <v>0</v>
      </c>
      <c r="M37" s="134"/>
    </row>
    <row r="38" spans="1:13" s="66" customFormat="1" ht="18.75" customHeight="1">
      <c r="A38" s="100"/>
      <c r="B38" s="673"/>
      <c r="C38" s="674"/>
      <c r="D38" s="674"/>
      <c r="E38" s="675"/>
      <c r="F38" s="104"/>
      <c r="G38" s="105"/>
      <c r="H38" s="106"/>
      <c r="I38" s="135">
        <f t="shared" si="3"/>
        <v>0</v>
      </c>
      <c r="J38" s="133"/>
      <c r="K38" s="135">
        <f t="shared" si="4"/>
        <v>0</v>
      </c>
      <c r="L38" s="114">
        <f t="shared" si="5"/>
        <v>0</v>
      </c>
      <c r="M38" s="134"/>
    </row>
    <row r="39" spans="1:13" s="66" customFormat="1" ht="18.75" customHeight="1">
      <c r="A39" s="82"/>
      <c r="B39" s="598"/>
      <c r="C39" s="599"/>
      <c r="D39" s="599"/>
      <c r="E39" s="657"/>
      <c r="F39" s="84"/>
      <c r="G39" s="85"/>
      <c r="H39" s="86"/>
      <c r="I39" s="126">
        <f t="shared" si="3"/>
        <v>0</v>
      </c>
      <c r="J39" s="86"/>
      <c r="K39" s="126">
        <f t="shared" si="4"/>
        <v>0</v>
      </c>
      <c r="L39" s="106">
        <f t="shared" si="5"/>
        <v>0</v>
      </c>
      <c r="M39" s="85"/>
    </row>
    <row r="40" spans="1:13" s="66" customFormat="1" ht="18.75" customHeight="1">
      <c r="A40" s="82"/>
      <c r="B40" s="598"/>
      <c r="C40" s="599"/>
      <c r="D40" s="599"/>
      <c r="E40" s="657"/>
      <c r="F40" s="84"/>
      <c r="G40" s="85"/>
      <c r="H40" s="86"/>
      <c r="I40" s="126">
        <f t="shared" si="3"/>
        <v>0</v>
      </c>
      <c r="J40" s="86"/>
      <c r="K40" s="126">
        <f t="shared" si="4"/>
        <v>0</v>
      </c>
      <c r="L40" s="106">
        <f t="shared" si="5"/>
        <v>0</v>
      </c>
      <c r="M40" s="85"/>
    </row>
    <row r="41" spans="1:13" s="66" customFormat="1" ht="18.75" customHeight="1">
      <c r="A41" s="82"/>
      <c r="B41" s="598"/>
      <c r="C41" s="599"/>
      <c r="D41" s="599"/>
      <c r="E41" s="657"/>
      <c r="F41" s="84"/>
      <c r="G41" s="85"/>
      <c r="H41" s="86"/>
      <c r="I41" s="126">
        <f t="shared" si="3"/>
        <v>0</v>
      </c>
      <c r="J41" s="86"/>
      <c r="K41" s="126">
        <f t="shared" si="4"/>
        <v>0</v>
      </c>
      <c r="L41" s="106">
        <f t="shared" si="5"/>
        <v>0</v>
      </c>
      <c r="M41" s="85"/>
    </row>
    <row r="42" spans="1:13" s="66" customFormat="1" ht="18.75" customHeight="1">
      <c r="A42" s="100"/>
      <c r="B42" s="670"/>
      <c r="C42" s="671"/>
      <c r="D42" s="671"/>
      <c r="E42" s="672"/>
      <c r="F42" s="104"/>
      <c r="G42" s="105"/>
      <c r="H42" s="106"/>
      <c r="I42" s="126">
        <f t="shared" si="3"/>
        <v>0</v>
      </c>
      <c r="J42" s="136"/>
      <c r="K42" s="126">
        <f t="shared" si="4"/>
        <v>0</v>
      </c>
      <c r="L42" s="106">
        <f t="shared" si="5"/>
        <v>0</v>
      </c>
      <c r="M42" s="137"/>
    </row>
    <row r="43" spans="1:13" s="66" customFormat="1" ht="18.75" customHeight="1">
      <c r="A43" s="100"/>
      <c r="B43" s="673"/>
      <c r="C43" s="674"/>
      <c r="D43" s="674"/>
      <c r="E43" s="675"/>
      <c r="F43" s="104"/>
      <c r="G43" s="105"/>
      <c r="H43" s="106"/>
      <c r="I43" s="135">
        <f t="shared" si="3"/>
        <v>0</v>
      </c>
      <c r="J43" s="136"/>
      <c r="K43" s="126">
        <f t="shared" si="4"/>
        <v>0</v>
      </c>
      <c r="L43" s="114">
        <f t="shared" si="5"/>
        <v>0</v>
      </c>
      <c r="M43" s="137"/>
    </row>
    <row r="44" spans="1:13" s="66" customFormat="1" ht="18.75" customHeight="1">
      <c r="A44" s="100"/>
      <c r="B44" s="598"/>
      <c r="C44" s="599"/>
      <c r="D44" s="599"/>
      <c r="E44" s="657"/>
      <c r="F44" s="104"/>
      <c r="G44" s="105"/>
      <c r="H44" s="106"/>
      <c r="I44" s="126">
        <f t="shared" si="3"/>
        <v>0</v>
      </c>
      <c r="J44" s="136"/>
      <c r="K44" s="126">
        <f t="shared" si="4"/>
        <v>0</v>
      </c>
      <c r="L44" s="106">
        <f t="shared" si="5"/>
        <v>0</v>
      </c>
      <c r="M44" s="137"/>
    </row>
    <row r="45" spans="1:13" s="66" customFormat="1" ht="18.75" customHeight="1">
      <c r="A45" s="100"/>
      <c r="B45" s="598"/>
      <c r="C45" s="599"/>
      <c r="D45" s="599"/>
      <c r="E45" s="657"/>
      <c r="F45" s="104"/>
      <c r="G45" s="105"/>
      <c r="H45" s="106"/>
      <c r="I45" s="135">
        <f t="shared" si="3"/>
        <v>0</v>
      </c>
      <c r="J45" s="136"/>
      <c r="K45" s="135">
        <f t="shared" si="4"/>
        <v>0</v>
      </c>
      <c r="L45" s="114">
        <f t="shared" si="5"/>
        <v>0</v>
      </c>
      <c r="M45" s="137"/>
    </row>
    <row r="46" spans="1:13" s="66" customFormat="1" ht="18.75" customHeight="1">
      <c r="A46" s="100"/>
      <c r="B46" s="598"/>
      <c r="C46" s="599"/>
      <c r="D46" s="599"/>
      <c r="E46" s="657"/>
      <c r="F46" s="107"/>
      <c r="G46" s="108"/>
      <c r="H46" s="109"/>
      <c r="I46" s="126">
        <f t="shared" si="3"/>
        <v>0</v>
      </c>
      <c r="J46" s="138"/>
      <c r="K46" s="139">
        <f>SUM(K42:K45)</f>
        <v>0</v>
      </c>
      <c r="L46" s="106">
        <f t="shared" si="5"/>
        <v>0</v>
      </c>
      <c r="M46" s="137"/>
    </row>
    <row r="47" spans="1:13" s="66" customFormat="1" ht="18.75" customHeight="1">
      <c r="A47" s="100"/>
      <c r="B47" s="670"/>
      <c r="C47" s="671"/>
      <c r="D47" s="671"/>
      <c r="E47" s="672"/>
      <c r="F47" s="104"/>
      <c r="G47" s="105"/>
      <c r="H47" s="106"/>
      <c r="I47" s="135">
        <f t="shared" si="3"/>
        <v>0</v>
      </c>
      <c r="J47" s="133"/>
      <c r="K47" s="126">
        <f t="shared" ref="K47:K52" si="6">SUM(J47)*$F47</f>
        <v>0</v>
      </c>
      <c r="L47" s="114">
        <f t="shared" si="5"/>
        <v>0</v>
      </c>
      <c r="M47" s="134"/>
    </row>
    <row r="48" spans="1:13" s="66" customFormat="1" ht="18.75" customHeight="1">
      <c r="A48" s="100"/>
      <c r="B48" s="670"/>
      <c r="C48" s="671"/>
      <c r="D48" s="671"/>
      <c r="E48" s="672"/>
      <c r="F48" s="104"/>
      <c r="G48" s="105"/>
      <c r="H48" s="106"/>
      <c r="I48" s="126">
        <f t="shared" si="3"/>
        <v>0</v>
      </c>
      <c r="J48" s="136"/>
      <c r="K48" s="126">
        <f t="shared" si="6"/>
        <v>0</v>
      </c>
      <c r="L48" s="106">
        <f t="shared" si="5"/>
        <v>0</v>
      </c>
      <c r="M48" s="137"/>
    </row>
    <row r="49" spans="1:14" s="66" customFormat="1" ht="18.75" customHeight="1">
      <c r="A49" s="100"/>
      <c r="B49" s="673"/>
      <c r="C49" s="674"/>
      <c r="D49" s="674"/>
      <c r="E49" s="675"/>
      <c r="F49" s="104"/>
      <c r="G49" s="105"/>
      <c r="H49" s="106"/>
      <c r="I49" s="135">
        <f t="shared" si="3"/>
        <v>0</v>
      </c>
      <c r="J49" s="136"/>
      <c r="K49" s="126">
        <f t="shared" si="6"/>
        <v>0</v>
      </c>
      <c r="L49" s="114">
        <f t="shared" si="5"/>
        <v>0</v>
      </c>
      <c r="M49" s="137"/>
    </row>
    <row r="50" spans="1:14" s="66" customFormat="1" ht="18.75" customHeight="1">
      <c r="A50" s="100"/>
      <c r="B50" s="598"/>
      <c r="C50" s="599"/>
      <c r="D50" s="599"/>
      <c r="E50" s="657"/>
      <c r="F50" s="104"/>
      <c r="G50" s="105"/>
      <c r="H50" s="106"/>
      <c r="I50" s="135">
        <f t="shared" si="3"/>
        <v>0</v>
      </c>
      <c r="J50" s="136"/>
      <c r="K50" s="126">
        <f t="shared" si="6"/>
        <v>0</v>
      </c>
      <c r="L50" s="114">
        <f t="shared" si="5"/>
        <v>0</v>
      </c>
      <c r="M50" s="137"/>
    </row>
    <row r="51" spans="1:14" s="66" customFormat="1" ht="18.75" customHeight="1">
      <c r="A51" s="100"/>
      <c r="B51" s="598"/>
      <c r="C51" s="599"/>
      <c r="D51" s="599"/>
      <c r="E51" s="657"/>
      <c r="F51" s="104"/>
      <c r="G51" s="110"/>
      <c r="H51" s="106"/>
      <c r="I51" s="135">
        <f t="shared" si="3"/>
        <v>0</v>
      </c>
      <c r="J51" s="138"/>
      <c r="K51" s="126">
        <f t="shared" si="6"/>
        <v>0</v>
      </c>
      <c r="L51" s="114">
        <f t="shared" si="5"/>
        <v>0</v>
      </c>
      <c r="M51" s="137"/>
    </row>
    <row r="52" spans="1:14" s="66" customFormat="1" ht="18.75" customHeight="1">
      <c r="A52" s="111"/>
      <c r="B52" s="598"/>
      <c r="C52" s="599"/>
      <c r="D52" s="599"/>
      <c r="E52" s="657"/>
      <c r="F52" s="112"/>
      <c r="G52" s="113"/>
      <c r="H52" s="114"/>
      <c r="I52" s="135">
        <f t="shared" si="3"/>
        <v>0</v>
      </c>
      <c r="J52" s="140"/>
      <c r="K52" s="135">
        <f t="shared" si="6"/>
        <v>0</v>
      </c>
      <c r="L52" s="114">
        <f t="shared" si="5"/>
        <v>0</v>
      </c>
      <c r="M52" s="141"/>
    </row>
    <row r="53" spans="1:14" s="66" customFormat="1" ht="18.75" customHeight="1">
      <c r="A53" s="115"/>
      <c r="B53" s="116"/>
      <c r="C53" s="117"/>
      <c r="D53" s="118"/>
      <c r="E53" s="119" t="s">
        <v>99</v>
      </c>
      <c r="F53" s="120"/>
      <c r="G53" s="121"/>
      <c r="H53" s="122"/>
      <c r="I53" s="142">
        <f>SUM(I35:I52)</f>
        <v>4746</v>
      </c>
      <c r="J53" s="143"/>
      <c r="K53" s="142">
        <f>SUM(K35:K52)</f>
        <v>4743</v>
      </c>
      <c r="L53" s="142">
        <f>SUM(L35:L52)</f>
        <v>9489</v>
      </c>
      <c r="M53" s="144"/>
    </row>
    <row r="54" spans="1:14" s="66" customFormat="1" ht="18.75" customHeight="1">
      <c r="A54" s="123"/>
      <c r="B54" s="116"/>
      <c r="C54" s="117"/>
      <c r="D54" s="118"/>
      <c r="E54" s="119" t="s">
        <v>100</v>
      </c>
      <c r="F54" s="120"/>
      <c r="G54" s="121"/>
      <c r="H54" s="122"/>
      <c r="I54" s="145">
        <f>SUM(I25+I53)</f>
        <v>5088</v>
      </c>
      <c r="J54" s="142"/>
      <c r="K54" s="145">
        <f>SUM(K25+K53)</f>
        <v>5110</v>
      </c>
      <c r="L54" s="145">
        <f>SUM(L25+L53)</f>
        <v>10198</v>
      </c>
      <c r="M54" s="146"/>
    </row>
    <row r="55" spans="1:14" s="66" customFormat="1" ht="18.75" customHeight="1">
      <c r="A55" s="98"/>
      <c r="B55" s="98"/>
      <c r="C55" s="98"/>
      <c r="D55" s="1"/>
      <c r="E55" s="98"/>
      <c r="F55" s="73"/>
      <c r="G55" s="73"/>
      <c r="H55" s="73"/>
      <c r="I55" s="131"/>
      <c r="J55" s="131"/>
      <c r="K55" s="131"/>
      <c r="L55" s="131"/>
      <c r="M55" s="73"/>
    </row>
    <row r="56" spans="1:14" s="66" customFormat="1" ht="18.75" customHeight="1">
      <c r="A56" s="98"/>
      <c r="B56" s="98"/>
      <c r="C56" s="98"/>
      <c r="D56" s="1"/>
      <c r="E56" s="539" t="s">
        <v>61</v>
      </c>
      <c r="F56" s="539"/>
      <c r="G56" s="539"/>
      <c r="H56" s="539"/>
      <c r="I56" s="539" t="s">
        <v>62</v>
      </c>
      <c r="J56" s="539"/>
      <c r="K56" s="539"/>
      <c r="L56" s="539"/>
      <c r="M56" s="73"/>
    </row>
    <row r="57" spans="1:14" s="66" customFormat="1" ht="18.75" customHeight="1">
      <c r="A57" s="98"/>
      <c r="B57" s="98"/>
      <c r="C57" s="98"/>
      <c r="D57" s="1"/>
      <c r="E57" s="539" t="str">
        <f>E28</f>
        <v>(............................................................)</v>
      </c>
      <c r="F57" s="539"/>
      <c r="G57" s="539"/>
      <c r="H57" s="539"/>
      <c r="I57" s="539" t="str">
        <f>I28</f>
        <v>(............................................................)</v>
      </c>
      <c r="J57" s="539"/>
      <c r="K57" s="539"/>
      <c r="L57" s="539"/>
      <c r="M57" s="73"/>
    </row>
    <row r="58" spans="1:14" s="66" customFormat="1" ht="18.75" customHeight="1">
      <c r="A58" s="98"/>
      <c r="B58" s="98"/>
      <c r="C58" s="98"/>
      <c r="D58" s="1"/>
      <c r="E58" s="99"/>
      <c r="F58" s="99"/>
      <c r="G58" s="99"/>
      <c r="H58" s="99"/>
      <c r="I58" s="539" t="str">
        <f>I29</f>
        <v>ผู้อำนวยการโรงเรียน .....................................................</v>
      </c>
      <c r="J58" s="539"/>
      <c r="K58" s="539"/>
      <c r="L58" s="539"/>
      <c r="M58" s="73"/>
    </row>
    <row r="59" spans="1:14" s="66" customFormat="1" ht="21.75">
      <c r="A59" s="648" t="s">
        <v>42</v>
      </c>
      <c r="B59" s="648"/>
      <c r="C59" s="648"/>
      <c r="D59" s="648"/>
      <c r="E59" s="648"/>
      <c r="F59" s="648"/>
      <c r="G59" s="648"/>
      <c r="H59" s="648"/>
      <c r="I59" s="648"/>
      <c r="J59" s="648"/>
      <c r="K59" s="648"/>
      <c r="L59" s="648"/>
      <c r="M59" s="648"/>
      <c r="N59" s="124"/>
    </row>
    <row r="60" spans="1:14" s="66" customFormat="1" ht="18.75" customHeight="1">
      <c r="A60" s="70" t="s">
        <v>43</v>
      </c>
      <c r="B60" s="70"/>
      <c r="C60" s="71"/>
      <c r="D60" s="71"/>
      <c r="E60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60" s="24"/>
      <c r="G60" s="23"/>
      <c r="H60" s="72"/>
      <c r="I60" s="98"/>
      <c r="J60" s="71"/>
      <c r="K60" s="71"/>
      <c r="L60" s="71"/>
      <c r="M60" s="71"/>
    </row>
    <row r="61" spans="1:14" s="66" customFormat="1" ht="18.75" customHeight="1">
      <c r="A61" s="652" t="s">
        <v>45</v>
      </c>
      <c r="B61" s="652"/>
      <c r="C61" s="652"/>
      <c r="D61" s="71" t="str">
        <f>+D32</f>
        <v>โรงเรียน      ตำบล      อำเภอ      จังหวัด</v>
      </c>
      <c r="E61" s="71"/>
      <c r="F61" s="71"/>
      <c r="G61" s="71"/>
      <c r="H61" s="71"/>
      <c r="I61" s="132" t="s">
        <v>107</v>
      </c>
      <c r="J61" s="125" t="str">
        <f>+J3</f>
        <v>สพป.ปัตตานี เขต 2</v>
      </c>
      <c r="K61" s="125"/>
      <c r="L61" s="125"/>
      <c r="M61" s="125"/>
    </row>
    <row r="62" spans="1:14" s="66" customFormat="1" ht="18.75" customHeight="1">
      <c r="A62" s="571" t="s">
        <v>50</v>
      </c>
      <c r="B62" s="575" t="s">
        <v>51</v>
      </c>
      <c r="C62" s="576"/>
      <c r="D62" s="576"/>
      <c r="E62" s="576"/>
      <c r="F62" s="655" t="s">
        <v>52</v>
      </c>
      <c r="G62" s="615" t="s">
        <v>53</v>
      </c>
      <c r="H62" s="653" t="s">
        <v>54</v>
      </c>
      <c r="I62" s="654"/>
      <c r="J62" s="653" t="s">
        <v>55</v>
      </c>
      <c r="K62" s="654"/>
      <c r="L62" s="649" t="s">
        <v>56</v>
      </c>
      <c r="M62" s="571" t="s">
        <v>57</v>
      </c>
    </row>
    <row r="63" spans="1:14" s="66" customFormat="1" ht="18.75" customHeight="1">
      <c r="A63" s="572"/>
      <c r="B63" s="577"/>
      <c r="C63" s="578"/>
      <c r="D63" s="578"/>
      <c r="E63" s="578"/>
      <c r="F63" s="656"/>
      <c r="G63" s="616"/>
      <c r="H63" s="74" t="s">
        <v>58</v>
      </c>
      <c r="I63" s="74" t="s">
        <v>59</v>
      </c>
      <c r="J63" s="74" t="s">
        <v>58</v>
      </c>
      <c r="K63" s="74" t="s">
        <v>59</v>
      </c>
      <c r="L63" s="650"/>
      <c r="M63" s="572"/>
    </row>
    <row r="64" spans="1:14" s="66" customFormat="1" ht="18.75" customHeight="1">
      <c r="A64" s="75"/>
      <c r="B64" s="667"/>
      <c r="C64" s="668"/>
      <c r="D64" s="668"/>
      <c r="E64" s="669"/>
      <c r="F64" s="76">
        <v>23</v>
      </c>
      <c r="G64" s="77"/>
      <c r="H64" s="78">
        <v>24</v>
      </c>
      <c r="I64" s="126">
        <f t="shared" ref="I64:I81" si="7">SUM(H64)*$F64</f>
        <v>552</v>
      </c>
      <c r="J64" s="127">
        <v>25</v>
      </c>
      <c r="K64" s="126">
        <f t="shared" ref="K64:K74" si="8">SUM(J64)*$F64</f>
        <v>575</v>
      </c>
      <c r="L64" s="106">
        <f t="shared" ref="L64:L81" si="9">SUM(,I64,K64)</f>
        <v>1127</v>
      </c>
      <c r="M64" s="77"/>
    </row>
    <row r="65" spans="1:13" s="66" customFormat="1" ht="18.75" customHeight="1">
      <c r="A65" s="100"/>
      <c r="B65" s="670"/>
      <c r="C65" s="671"/>
      <c r="D65" s="671"/>
      <c r="E65" s="672"/>
      <c r="F65" s="84">
        <v>26</v>
      </c>
      <c r="G65" s="85"/>
      <c r="H65" s="86">
        <v>222</v>
      </c>
      <c r="I65" s="126">
        <f t="shared" si="7"/>
        <v>5772</v>
      </c>
      <c r="J65" s="26">
        <v>27</v>
      </c>
      <c r="K65" s="126">
        <f t="shared" si="8"/>
        <v>702</v>
      </c>
      <c r="L65" s="106">
        <f t="shared" si="9"/>
        <v>6474</v>
      </c>
      <c r="M65" s="85"/>
    </row>
    <row r="66" spans="1:13" s="66" customFormat="1" ht="18.75" customHeight="1">
      <c r="A66" s="100"/>
      <c r="B66" s="670"/>
      <c r="C66" s="671"/>
      <c r="D66" s="671"/>
      <c r="E66" s="672"/>
      <c r="F66" s="104"/>
      <c r="G66" s="105"/>
      <c r="H66" s="106"/>
      <c r="I66" s="126">
        <f t="shared" si="7"/>
        <v>0</v>
      </c>
      <c r="J66" s="133"/>
      <c r="K66" s="126">
        <f t="shared" si="8"/>
        <v>0</v>
      </c>
      <c r="L66" s="106">
        <f t="shared" si="9"/>
        <v>0</v>
      </c>
      <c r="M66" s="134"/>
    </row>
    <row r="67" spans="1:13" s="66" customFormat="1" ht="18.75" customHeight="1">
      <c r="A67" s="100"/>
      <c r="B67" s="673"/>
      <c r="C67" s="674"/>
      <c r="D67" s="674"/>
      <c r="E67" s="675"/>
      <c r="F67" s="104"/>
      <c r="G67" s="105"/>
      <c r="H67" s="106"/>
      <c r="I67" s="135">
        <f t="shared" si="7"/>
        <v>0</v>
      </c>
      <c r="J67" s="133"/>
      <c r="K67" s="135">
        <f t="shared" si="8"/>
        <v>0</v>
      </c>
      <c r="L67" s="114">
        <f t="shared" si="9"/>
        <v>0</v>
      </c>
      <c r="M67" s="134"/>
    </row>
    <row r="68" spans="1:13" s="66" customFormat="1" ht="18.75" customHeight="1">
      <c r="A68" s="100"/>
      <c r="B68" s="670"/>
      <c r="C68" s="671"/>
      <c r="D68" s="671"/>
      <c r="E68" s="672"/>
      <c r="F68" s="104"/>
      <c r="G68" s="105"/>
      <c r="H68" s="106"/>
      <c r="I68" s="126">
        <f t="shared" si="7"/>
        <v>0</v>
      </c>
      <c r="J68" s="136"/>
      <c r="K68" s="126">
        <f t="shared" si="8"/>
        <v>0</v>
      </c>
      <c r="L68" s="106">
        <f t="shared" si="9"/>
        <v>0</v>
      </c>
      <c r="M68" s="137"/>
    </row>
    <row r="69" spans="1:13" s="66" customFormat="1" ht="18.75" customHeight="1">
      <c r="A69" s="100"/>
      <c r="B69" s="673"/>
      <c r="C69" s="674"/>
      <c r="D69" s="674"/>
      <c r="E69" s="675"/>
      <c r="F69" s="104"/>
      <c r="G69" s="105"/>
      <c r="H69" s="106"/>
      <c r="I69" s="135">
        <f t="shared" si="7"/>
        <v>0</v>
      </c>
      <c r="J69" s="136"/>
      <c r="K69" s="126">
        <f t="shared" si="8"/>
        <v>0</v>
      </c>
      <c r="L69" s="114">
        <f t="shared" si="9"/>
        <v>0</v>
      </c>
      <c r="M69" s="137"/>
    </row>
    <row r="70" spans="1:13" s="66" customFormat="1" ht="18.75" customHeight="1">
      <c r="A70" s="100"/>
      <c r="B70" s="598"/>
      <c r="C70" s="599"/>
      <c r="D70" s="599"/>
      <c r="E70" s="657"/>
      <c r="F70" s="104"/>
      <c r="G70" s="105"/>
      <c r="H70" s="106"/>
      <c r="I70" s="126">
        <f t="shared" si="7"/>
        <v>0</v>
      </c>
      <c r="J70" s="136"/>
      <c r="K70" s="126">
        <f t="shared" si="8"/>
        <v>0</v>
      </c>
      <c r="L70" s="106">
        <f t="shared" si="9"/>
        <v>0</v>
      </c>
      <c r="M70" s="137"/>
    </row>
    <row r="71" spans="1:13" s="66" customFormat="1" ht="18.75" customHeight="1">
      <c r="A71" s="82"/>
      <c r="B71" s="598"/>
      <c r="C71" s="599"/>
      <c r="D71" s="599"/>
      <c r="E71" s="657"/>
      <c r="F71" s="84"/>
      <c r="G71" s="85"/>
      <c r="H71" s="86"/>
      <c r="I71" s="126">
        <f t="shared" si="7"/>
        <v>0</v>
      </c>
      <c r="J71" s="86"/>
      <c r="K71" s="126">
        <f t="shared" si="8"/>
        <v>0</v>
      </c>
      <c r="L71" s="106">
        <f t="shared" si="9"/>
        <v>0</v>
      </c>
      <c r="M71" s="85"/>
    </row>
    <row r="72" spans="1:13" s="66" customFormat="1" ht="18.75" customHeight="1">
      <c r="A72" s="82"/>
      <c r="B72" s="598"/>
      <c r="C72" s="599"/>
      <c r="D72" s="599"/>
      <c r="E72" s="657"/>
      <c r="F72" s="84"/>
      <c r="G72" s="85"/>
      <c r="H72" s="86"/>
      <c r="I72" s="126">
        <f t="shared" si="7"/>
        <v>0</v>
      </c>
      <c r="J72" s="86"/>
      <c r="K72" s="126">
        <f t="shared" si="8"/>
        <v>0</v>
      </c>
      <c r="L72" s="106">
        <f t="shared" si="9"/>
        <v>0</v>
      </c>
      <c r="M72" s="85"/>
    </row>
    <row r="73" spans="1:13" s="66" customFormat="1" ht="18.75" customHeight="1">
      <c r="A73" s="82"/>
      <c r="B73" s="670"/>
      <c r="C73" s="671"/>
      <c r="D73" s="671"/>
      <c r="E73" s="672"/>
      <c r="F73" s="84"/>
      <c r="G73" s="85"/>
      <c r="H73" s="86"/>
      <c r="I73" s="126">
        <f t="shared" si="7"/>
        <v>0</v>
      </c>
      <c r="J73" s="86"/>
      <c r="K73" s="126">
        <f t="shared" si="8"/>
        <v>0</v>
      </c>
      <c r="L73" s="106">
        <f t="shared" si="9"/>
        <v>0</v>
      </c>
      <c r="M73" s="85"/>
    </row>
    <row r="74" spans="1:13" s="66" customFormat="1" ht="18.75" customHeight="1">
      <c r="A74" s="100"/>
      <c r="B74" s="673"/>
      <c r="C74" s="674"/>
      <c r="D74" s="674"/>
      <c r="E74" s="675"/>
      <c r="F74" s="104"/>
      <c r="G74" s="105"/>
      <c r="H74" s="106"/>
      <c r="I74" s="135">
        <f t="shared" si="7"/>
        <v>0</v>
      </c>
      <c r="J74" s="136"/>
      <c r="K74" s="135">
        <f t="shared" si="8"/>
        <v>0</v>
      </c>
      <c r="L74" s="114">
        <f t="shared" si="9"/>
        <v>0</v>
      </c>
      <c r="M74" s="137"/>
    </row>
    <row r="75" spans="1:13" s="66" customFormat="1" ht="18.75" customHeight="1">
      <c r="A75" s="100"/>
      <c r="B75" s="598"/>
      <c r="C75" s="599"/>
      <c r="D75" s="599"/>
      <c r="E75" s="657"/>
      <c r="F75" s="107"/>
      <c r="G75" s="108"/>
      <c r="H75" s="109"/>
      <c r="I75" s="126">
        <f t="shared" si="7"/>
        <v>0</v>
      </c>
      <c r="J75" s="138"/>
      <c r="K75" s="139">
        <f>SUM(K68:K74)</f>
        <v>0</v>
      </c>
      <c r="L75" s="106">
        <f t="shared" si="9"/>
        <v>0</v>
      </c>
      <c r="M75" s="137"/>
    </row>
    <row r="76" spans="1:13" s="66" customFormat="1" ht="18.75" customHeight="1">
      <c r="A76" s="100"/>
      <c r="B76" s="670"/>
      <c r="C76" s="671"/>
      <c r="D76" s="671"/>
      <c r="E76" s="672"/>
      <c r="F76" s="104"/>
      <c r="G76" s="105"/>
      <c r="H76" s="106"/>
      <c r="I76" s="135">
        <f t="shared" si="7"/>
        <v>0</v>
      </c>
      <c r="J76" s="133"/>
      <c r="K76" s="126">
        <f t="shared" ref="K76:K81" si="10">SUM(J76)*$F76</f>
        <v>0</v>
      </c>
      <c r="L76" s="114">
        <f t="shared" si="9"/>
        <v>0</v>
      </c>
      <c r="M76" s="134"/>
    </row>
    <row r="77" spans="1:13" s="66" customFormat="1" ht="18.75" customHeight="1">
      <c r="A77" s="100"/>
      <c r="B77" s="670"/>
      <c r="C77" s="671"/>
      <c r="D77" s="671"/>
      <c r="E77" s="672"/>
      <c r="F77" s="104"/>
      <c r="G77" s="105"/>
      <c r="H77" s="106"/>
      <c r="I77" s="126">
        <f t="shared" si="7"/>
        <v>0</v>
      </c>
      <c r="J77" s="136"/>
      <c r="K77" s="126">
        <f t="shared" si="10"/>
        <v>0</v>
      </c>
      <c r="L77" s="106">
        <f t="shared" si="9"/>
        <v>0</v>
      </c>
      <c r="M77" s="137"/>
    </row>
    <row r="78" spans="1:13" s="66" customFormat="1" ht="18.75" customHeight="1">
      <c r="A78" s="100"/>
      <c r="B78" s="673"/>
      <c r="C78" s="674"/>
      <c r="D78" s="674"/>
      <c r="E78" s="675"/>
      <c r="F78" s="104"/>
      <c r="G78" s="105"/>
      <c r="H78" s="106"/>
      <c r="I78" s="135">
        <f t="shared" si="7"/>
        <v>0</v>
      </c>
      <c r="J78" s="136"/>
      <c r="K78" s="126">
        <f t="shared" si="10"/>
        <v>0</v>
      </c>
      <c r="L78" s="114">
        <f t="shared" si="9"/>
        <v>0</v>
      </c>
      <c r="M78" s="137"/>
    </row>
    <row r="79" spans="1:13" s="66" customFormat="1" ht="18.75" customHeight="1">
      <c r="A79" s="100"/>
      <c r="B79" s="598"/>
      <c r="C79" s="599"/>
      <c r="D79" s="599"/>
      <c r="E79" s="657"/>
      <c r="F79" s="104"/>
      <c r="G79" s="105"/>
      <c r="H79" s="106"/>
      <c r="I79" s="126">
        <f t="shared" si="7"/>
        <v>0</v>
      </c>
      <c r="J79" s="136"/>
      <c r="K79" s="135">
        <f t="shared" si="10"/>
        <v>0</v>
      </c>
      <c r="L79" s="106">
        <f t="shared" si="9"/>
        <v>0</v>
      </c>
      <c r="M79" s="137"/>
    </row>
    <row r="80" spans="1:13" s="66" customFormat="1" ht="18.75" customHeight="1">
      <c r="A80" s="100"/>
      <c r="B80" s="598"/>
      <c r="C80" s="599"/>
      <c r="D80" s="599"/>
      <c r="E80" s="657"/>
      <c r="F80" s="104"/>
      <c r="G80" s="110"/>
      <c r="H80" s="106"/>
      <c r="I80" s="135">
        <f t="shared" si="7"/>
        <v>0</v>
      </c>
      <c r="J80" s="138"/>
      <c r="K80" s="126">
        <f t="shared" si="10"/>
        <v>0</v>
      </c>
      <c r="L80" s="114">
        <f t="shared" si="9"/>
        <v>0</v>
      </c>
      <c r="M80" s="137"/>
    </row>
    <row r="81" spans="1:14" s="66" customFormat="1" ht="18.75" customHeight="1">
      <c r="A81" s="111"/>
      <c r="B81" s="598"/>
      <c r="C81" s="599"/>
      <c r="D81" s="599"/>
      <c r="E81" s="657"/>
      <c r="F81" s="112"/>
      <c r="G81" s="113"/>
      <c r="H81" s="114"/>
      <c r="I81" s="135">
        <f t="shared" si="7"/>
        <v>0</v>
      </c>
      <c r="J81" s="140"/>
      <c r="K81" s="135">
        <f t="shared" si="10"/>
        <v>0</v>
      </c>
      <c r="L81" s="114">
        <f t="shared" si="9"/>
        <v>0</v>
      </c>
      <c r="M81" s="141"/>
    </row>
    <row r="82" spans="1:14" s="66" customFormat="1" ht="18.75" customHeight="1">
      <c r="A82" s="115"/>
      <c r="B82" s="116"/>
      <c r="C82" s="117"/>
      <c r="D82" s="118"/>
      <c r="E82" s="119" t="s">
        <v>108</v>
      </c>
      <c r="F82" s="120"/>
      <c r="G82" s="121"/>
      <c r="H82" s="122"/>
      <c r="I82" s="142">
        <f>SUM(I64:I81)</f>
        <v>6324</v>
      </c>
      <c r="J82" s="143"/>
      <c r="K82" s="142">
        <f>SUM(K64:K81)</f>
        <v>1277</v>
      </c>
      <c r="L82" s="142">
        <f>SUM(L64:L81)</f>
        <v>7601</v>
      </c>
      <c r="M82" s="144"/>
    </row>
    <row r="83" spans="1:14" s="66" customFormat="1" ht="18.75" customHeight="1">
      <c r="A83" s="123"/>
      <c r="B83" s="116"/>
      <c r="C83" s="117"/>
      <c r="D83" s="118"/>
      <c r="E83" s="119" t="s">
        <v>109</v>
      </c>
      <c r="F83" s="120"/>
      <c r="G83" s="121"/>
      <c r="H83" s="122"/>
      <c r="I83" s="145">
        <f>SUM(I54+I82)</f>
        <v>11412</v>
      </c>
      <c r="J83" s="142"/>
      <c r="K83" s="145">
        <f>SUM(K54+K82)</f>
        <v>6387</v>
      </c>
      <c r="L83" s="145">
        <f>SUM(L54+L82)</f>
        <v>17799</v>
      </c>
      <c r="M83" s="146"/>
    </row>
    <row r="84" spans="1:14" s="66" customFormat="1" ht="18.75" customHeight="1">
      <c r="A84" s="98"/>
      <c r="B84" s="98"/>
      <c r="C84" s="98"/>
      <c r="D84" s="1"/>
      <c r="E84" s="98"/>
      <c r="F84" s="73"/>
      <c r="G84" s="73"/>
      <c r="H84" s="73"/>
      <c r="I84" s="131"/>
      <c r="J84" s="131"/>
      <c r="K84" s="131"/>
      <c r="L84" s="131"/>
      <c r="M84" s="73"/>
    </row>
    <row r="85" spans="1:14" s="66" customFormat="1" ht="18.75" customHeight="1">
      <c r="A85" s="98"/>
      <c r="B85" s="98"/>
      <c r="C85" s="98"/>
      <c r="D85" s="1"/>
      <c r="E85" s="539" t="s">
        <v>61</v>
      </c>
      <c r="F85" s="539"/>
      <c r="G85" s="539"/>
      <c r="H85" s="539"/>
      <c r="I85" s="539" t="s">
        <v>62</v>
      </c>
      <c r="J85" s="539"/>
      <c r="K85" s="539"/>
      <c r="L85" s="539"/>
      <c r="M85" s="73"/>
    </row>
    <row r="86" spans="1:14" s="66" customFormat="1" ht="18.75" customHeight="1">
      <c r="A86" s="98"/>
      <c r="B86" s="98"/>
      <c r="C86" s="98"/>
      <c r="D86" s="1"/>
      <c r="E86" s="539" t="str">
        <f>E28</f>
        <v>(............................................................)</v>
      </c>
      <c r="F86" s="539"/>
      <c r="G86" s="539"/>
      <c r="H86" s="539"/>
      <c r="I86" s="539" t="str">
        <f>I28</f>
        <v>(............................................................)</v>
      </c>
      <c r="J86" s="539"/>
      <c r="K86" s="539"/>
      <c r="L86" s="539"/>
      <c r="M86" s="73"/>
    </row>
    <row r="87" spans="1:14" s="66" customFormat="1" ht="18.75" customHeight="1">
      <c r="A87" s="98"/>
      <c r="B87" s="98"/>
      <c r="C87" s="98"/>
      <c r="D87" s="1"/>
      <c r="E87" s="99"/>
      <c r="F87" s="99"/>
      <c r="G87" s="99"/>
      <c r="H87" s="99"/>
      <c r="I87" s="539" t="str">
        <f>I58</f>
        <v>ผู้อำนวยการโรงเรียน .....................................................</v>
      </c>
      <c r="J87" s="539"/>
      <c r="K87" s="539"/>
      <c r="L87" s="539"/>
      <c r="M87" s="73"/>
    </row>
    <row r="88" spans="1:14" s="66" customFormat="1" ht="21.75">
      <c r="A88" s="648" t="s">
        <v>42</v>
      </c>
      <c r="B88" s="648"/>
      <c r="C88" s="648"/>
      <c r="D88" s="648"/>
      <c r="E88" s="648"/>
      <c r="F88" s="648"/>
      <c r="G88" s="648"/>
      <c r="H88" s="648"/>
      <c r="I88" s="648"/>
      <c r="J88" s="648"/>
      <c r="K88" s="648"/>
      <c r="L88" s="648"/>
      <c r="M88" s="648"/>
      <c r="N88" s="124"/>
    </row>
    <row r="89" spans="1:14" s="66" customFormat="1" ht="18.75" customHeight="1">
      <c r="A89" s="70" t="s">
        <v>43</v>
      </c>
      <c r="B89" s="70"/>
      <c r="C89" s="71"/>
      <c r="D89" s="71"/>
      <c r="E89" s="7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89" s="24"/>
      <c r="G89" s="23"/>
      <c r="H89" s="72"/>
      <c r="I89" s="98"/>
      <c r="J89" s="71"/>
      <c r="K89" s="71"/>
      <c r="L89" s="71"/>
      <c r="M89" s="71"/>
    </row>
    <row r="90" spans="1:14" s="66" customFormat="1" ht="18.75" customHeight="1">
      <c r="A90" s="652" t="s">
        <v>45</v>
      </c>
      <c r="B90" s="652"/>
      <c r="C90" s="652"/>
      <c r="D90" s="71" t="str">
        <f>+D61</f>
        <v>โรงเรียน      ตำบล      อำเภอ      จังหวัด</v>
      </c>
      <c r="E90" s="71"/>
      <c r="F90" s="71"/>
      <c r="G90" s="71"/>
      <c r="H90" s="71"/>
      <c r="I90" s="132" t="s">
        <v>107</v>
      </c>
      <c r="J90" s="125" t="str">
        <f>+J3</f>
        <v>สพป.ปัตตานี เขต 2</v>
      </c>
      <c r="K90" s="125"/>
      <c r="L90" s="125"/>
      <c r="M90" s="125"/>
    </row>
    <row r="91" spans="1:14" s="66" customFormat="1" ht="18.75" customHeight="1">
      <c r="A91" s="571" t="s">
        <v>50</v>
      </c>
      <c r="B91" s="575" t="s">
        <v>51</v>
      </c>
      <c r="C91" s="576"/>
      <c r="D91" s="576"/>
      <c r="E91" s="576"/>
      <c r="F91" s="655" t="s">
        <v>52</v>
      </c>
      <c r="G91" s="615" t="s">
        <v>53</v>
      </c>
      <c r="H91" s="653" t="s">
        <v>54</v>
      </c>
      <c r="I91" s="654"/>
      <c r="J91" s="653" t="s">
        <v>55</v>
      </c>
      <c r="K91" s="654"/>
      <c r="L91" s="649" t="s">
        <v>56</v>
      </c>
      <c r="M91" s="571" t="s">
        <v>57</v>
      </c>
    </row>
    <row r="92" spans="1:14" s="66" customFormat="1" ht="22.5" customHeight="1">
      <c r="A92" s="572"/>
      <c r="B92" s="577"/>
      <c r="C92" s="578"/>
      <c r="D92" s="578"/>
      <c r="E92" s="578"/>
      <c r="F92" s="656"/>
      <c r="G92" s="616"/>
      <c r="H92" s="74" t="s">
        <v>58</v>
      </c>
      <c r="I92" s="74" t="s">
        <v>59</v>
      </c>
      <c r="J92" s="74" t="s">
        <v>58</v>
      </c>
      <c r="K92" s="74" t="s">
        <v>59</v>
      </c>
      <c r="L92" s="650"/>
      <c r="M92" s="572"/>
    </row>
    <row r="93" spans="1:14" s="66" customFormat="1" ht="18.75" customHeight="1">
      <c r="A93" s="75"/>
      <c r="B93" s="667"/>
      <c r="C93" s="668"/>
      <c r="D93" s="668"/>
      <c r="E93" s="669"/>
      <c r="F93" s="76">
        <v>23</v>
      </c>
      <c r="G93" s="77"/>
      <c r="H93" s="78">
        <v>24</v>
      </c>
      <c r="I93" s="126">
        <f t="shared" ref="I93:I110" si="11">SUM(H93)*$F93</f>
        <v>552</v>
      </c>
      <c r="J93" s="127">
        <v>25</v>
      </c>
      <c r="K93" s="126">
        <f t="shared" ref="K93:K103" si="12">SUM(J93)*$F93</f>
        <v>575</v>
      </c>
      <c r="L93" s="106">
        <f t="shared" ref="L93:L110" si="13">SUM(,I93,K93)</f>
        <v>1127</v>
      </c>
      <c r="M93" s="77"/>
    </row>
    <row r="94" spans="1:14" s="66" customFormat="1" ht="18.75" customHeight="1">
      <c r="A94" s="100"/>
      <c r="B94" s="670"/>
      <c r="C94" s="671"/>
      <c r="D94" s="671"/>
      <c r="E94" s="672"/>
      <c r="F94" s="84">
        <v>26</v>
      </c>
      <c r="G94" s="85"/>
      <c r="H94" s="86">
        <v>222</v>
      </c>
      <c r="I94" s="126">
        <f t="shared" si="11"/>
        <v>5772</v>
      </c>
      <c r="J94" s="26">
        <v>27</v>
      </c>
      <c r="K94" s="126">
        <f t="shared" si="12"/>
        <v>702</v>
      </c>
      <c r="L94" s="106">
        <f t="shared" si="13"/>
        <v>6474</v>
      </c>
      <c r="M94" s="85"/>
    </row>
    <row r="95" spans="1:14" s="66" customFormat="1" ht="18.75" customHeight="1">
      <c r="A95" s="100"/>
      <c r="B95" s="670"/>
      <c r="C95" s="671"/>
      <c r="D95" s="671"/>
      <c r="E95" s="672"/>
      <c r="F95" s="104"/>
      <c r="G95" s="105"/>
      <c r="H95" s="106"/>
      <c r="I95" s="126">
        <f t="shared" si="11"/>
        <v>0</v>
      </c>
      <c r="J95" s="133"/>
      <c r="K95" s="126">
        <f t="shared" si="12"/>
        <v>0</v>
      </c>
      <c r="L95" s="106">
        <f t="shared" si="13"/>
        <v>0</v>
      </c>
      <c r="M95" s="134"/>
    </row>
    <row r="96" spans="1:14" s="66" customFormat="1" ht="18.75" customHeight="1">
      <c r="A96" s="100"/>
      <c r="B96" s="673"/>
      <c r="C96" s="674"/>
      <c r="D96" s="674"/>
      <c r="E96" s="675"/>
      <c r="F96" s="104"/>
      <c r="G96" s="105"/>
      <c r="H96" s="106"/>
      <c r="I96" s="135">
        <f t="shared" si="11"/>
        <v>0</v>
      </c>
      <c r="J96" s="133"/>
      <c r="K96" s="135">
        <f t="shared" si="12"/>
        <v>0</v>
      </c>
      <c r="L96" s="114">
        <f t="shared" si="13"/>
        <v>0</v>
      </c>
      <c r="M96" s="134"/>
    </row>
    <row r="97" spans="1:13" s="66" customFormat="1" ht="18.75" customHeight="1">
      <c r="A97" s="100"/>
      <c r="B97" s="670"/>
      <c r="C97" s="671"/>
      <c r="D97" s="671"/>
      <c r="E97" s="672"/>
      <c r="F97" s="104"/>
      <c r="G97" s="105"/>
      <c r="H97" s="106"/>
      <c r="I97" s="126">
        <f t="shared" si="11"/>
        <v>0</v>
      </c>
      <c r="J97" s="136"/>
      <c r="K97" s="126">
        <f t="shared" si="12"/>
        <v>0</v>
      </c>
      <c r="L97" s="106">
        <f t="shared" si="13"/>
        <v>0</v>
      </c>
      <c r="M97" s="137"/>
    </row>
    <row r="98" spans="1:13" s="66" customFormat="1" ht="18.75" customHeight="1">
      <c r="A98" s="100"/>
      <c r="B98" s="673"/>
      <c r="C98" s="674"/>
      <c r="D98" s="674"/>
      <c r="E98" s="675"/>
      <c r="F98" s="104"/>
      <c r="G98" s="105"/>
      <c r="H98" s="106"/>
      <c r="I98" s="135">
        <f t="shared" si="11"/>
        <v>0</v>
      </c>
      <c r="J98" s="136"/>
      <c r="K98" s="126">
        <f t="shared" si="12"/>
        <v>0</v>
      </c>
      <c r="L98" s="114">
        <f t="shared" si="13"/>
        <v>0</v>
      </c>
      <c r="M98" s="137"/>
    </row>
    <row r="99" spans="1:13" s="66" customFormat="1" ht="18.75" customHeight="1">
      <c r="A99" s="100"/>
      <c r="B99" s="598"/>
      <c r="C99" s="599"/>
      <c r="D99" s="599"/>
      <c r="E99" s="657"/>
      <c r="F99" s="104"/>
      <c r="G99" s="105"/>
      <c r="H99" s="106"/>
      <c r="I99" s="126">
        <f t="shared" si="11"/>
        <v>0</v>
      </c>
      <c r="J99" s="136"/>
      <c r="K99" s="126">
        <f t="shared" si="12"/>
        <v>0</v>
      </c>
      <c r="L99" s="106">
        <f t="shared" si="13"/>
        <v>0</v>
      </c>
      <c r="M99" s="137"/>
    </row>
    <row r="100" spans="1:13" s="66" customFormat="1" ht="18.75" customHeight="1">
      <c r="A100" s="100"/>
      <c r="B100" s="598"/>
      <c r="C100" s="599"/>
      <c r="D100" s="599"/>
      <c r="E100" s="657"/>
      <c r="F100" s="104"/>
      <c r="G100" s="105"/>
      <c r="H100" s="106"/>
      <c r="I100" s="135">
        <f t="shared" si="11"/>
        <v>0</v>
      </c>
      <c r="J100" s="136"/>
      <c r="K100" s="135">
        <f t="shared" si="12"/>
        <v>0</v>
      </c>
      <c r="L100" s="114">
        <f t="shared" si="13"/>
        <v>0</v>
      </c>
      <c r="M100" s="137"/>
    </row>
    <row r="101" spans="1:13" s="66" customFormat="1" ht="18.75" customHeight="1">
      <c r="A101" s="82"/>
      <c r="B101" s="598"/>
      <c r="C101" s="599"/>
      <c r="D101" s="599"/>
      <c r="E101" s="657"/>
      <c r="F101" s="84"/>
      <c r="G101" s="85"/>
      <c r="H101" s="86"/>
      <c r="I101" s="126">
        <f t="shared" si="11"/>
        <v>0</v>
      </c>
      <c r="J101" s="86"/>
      <c r="K101" s="126">
        <f t="shared" si="12"/>
        <v>0</v>
      </c>
      <c r="L101" s="106">
        <f t="shared" si="13"/>
        <v>0</v>
      </c>
      <c r="M101" s="85"/>
    </row>
    <row r="102" spans="1:13" s="66" customFormat="1" ht="18.75" customHeight="1">
      <c r="A102" s="82"/>
      <c r="B102" s="598"/>
      <c r="C102" s="599"/>
      <c r="D102" s="599"/>
      <c r="E102" s="657"/>
      <c r="F102" s="84"/>
      <c r="G102" s="85"/>
      <c r="H102" s="86"/>
      <c r="I102" s="126">
        <f t="shared" si="11"/>
        <v>0</v>
      </c>
      <c r="J102" s="86"/>
      <c r="K102" s="126">
        <f t="shared" si="12"/>
        <v>0</v>
      </c>
      <c r="L102" s="106">
        <f t="shared" si="13"/>
        <v>0</v>
      </c>
      <c r="M102" s="85"/>
    </row>
    <row r="103" spans="1:13" s="66" customFormat="1" ht="18.75" customHeight="1">
      <c r="A103" s="82"/>
      <c r="B103" s="598"/>
      <c r="C103" s="599"/>
      <c r="D103" s="599"/>
      <c r="E103" s="657"/>
      <c r="F103" s="84"/>
      <c r="G103" s="85"/>
      <c r="H103" s="86"/>
      <c r="I103" s="126">
        <f t="shared" si="11"/>
        <v>0</v>
      </c>
      <c r="J103" s="86"/>
      <c r="K103" s="126">
        <f t="shared" si="12"/>
        <v>0</v>
      </c>
      <c r="L103" s="106">
        <f t="shared" si="13"/>
        <v>0</v>
      </c>
      <c r="M103" s="85"/>
    </row>
    <row r="104" spans="1:13" s="66" customFormat="1" ht="18.75" customHeight="1">
      <c r="A104" s="100"/>
      <c r="B104" s="670"/>
      <c r="C104" s="671"/>
      <c r="D104" s="671"/>
      <c r="E104" s="672"/>
      <c r="F104" s="107"/>
      <c r="G104" s="108"/>
      <c r="H104" s="109"/>
      <c r="I104" s="126">
        <f t="shared" si="11"/>
        <v>0</v>
      </c>
      <c r="J104" s="138"/>
      <c r="K104" s="139">
        <f>SUM(K97:K100)</f>
        <v>0</v>
      </c>
      <c r="L104" s="106">
        <f t="shared" si="13"/>
        <v>0</v>
      </c>
      <c r="M104" s="137"/>
    </row>
    <row r="105" spans="1:13" s="66" customFormat="1" ht="18.75" customHeight="1">
      <c r="A105" s="82"/>
      <c r="B105" s="670"/>
      <c r="C105" s="671"/>
      <c r="D105" s="671"/>
      <c r="E105" s="672"/>
      <c r="F105" s="84"/>
      <c r="G105" s="85"/>
      <c r="H105" s="86"/>
      <c r="I105" s="126">
        <f t="shared" si="11"/>
        <v>0</v>
      </c>
      <c r="J105" s="86"/>
      <c r="K105" s="126">
        <f t="shared" ref="K105:K110" si="14">SUM(J105)*$F105</f>
        <v>0</v>
      </c>
      <c r="L105" s="106">
        <f t="shared" si="13"/>
        <v>0</v>
      </c>
      <c r="M105" s="85"/>
    </row>
    <row r="106" spans="1:13" s="66" customFormat="1" ht="18.75" customHeight="1">
      <c r="A106" s="82"/>
      <c r="B106" s="670"/>
      <c r="C106" s="671"/>
      <c r="D106" s="671"/>
      <c r="E106" s="672"/>
      <c r="F106" s="84"/>
      <c r="G106" s="85"/>
      <c r="H106" s="86"/>
      <c r="I106" s="126">
        <f t="shared" si="11"/>
        <v>0</v>
      </c>
      <c r="J106" s="86"/>
      <c r="K106" s="126">
        <f t="shared" si="14"/>
        <v>0</v>
      </c>
      <c r="L106" s="106">
        <f t="shared" si="13"/>
        <v>0</v>
      </c>
      <c r="M106" s="85"/>
    </row>
    <row r="107" spans="1:13" s="66" customFormat="1" ht="18.75" customHeight="1">
      <c r="A107" s="82"/>
      <c r="B107" s="673"/>
      <c r="C107" s="674"/>
      <c r="D107" s="674"/>
      <c r="E107" s="675"/>
      <c r="F107" s="84"/>
      <c r="G107" s="85"/>
      <c r="H107" s="86"/>
      <c r="I107" s="126">
        <f t="shared" si="11"/>
        <v>0</v>
      </c>
      <c r="J107" s="86"/>
      <c r="K107" s="126">
        <f t="shared" si="14"/>
        <v>0</v>
      </c>
      <c r="L107" s="106">
        <f t="shared" si="13"/>
        <v>0</v>
      </c>
      <c r="M107" s="85"/>
    </row>
    <row r="108" spans="1:13" s="66" customFormat="1" ht="18.75" customHeight="1">
      <c r="A108" s="100"/>
      <c r="B108" s="598"/>
      <c r="C108" s="599"/>
      <c r="D108" s="599"/>
      <c r="E108" s="657"/>
      <c r="F108" s="104"/>
      <c r="G108" s="105"/>
      <c r="H108" s="106"/>
      <c r="I108" s="126">
        <f t="shared" si="11"/>
        <v>0</v>
      </c>
      <c r="J108" s="136"/>
      <c r="K108" s="135">
        <f t="shared" si="14"/>
        <v>0</v>
      </c>
      <c r="L108" s="106">
        <f t="shared" si="13"/>
        <v>0</v>
      </c>
      <c r="M108" s="137"/>
    </row>
    <row r="109" spans="1:13" s="66" customFormat="1" ht="18.75" customHeight="1">
      <c r="A109" s="100"/>
      <c r="B109" s="598"/>
      <c r="C109" s="599"/>
      <c r="D109" s="599"/>
      <c r="E109" s="657"/>
      <c r="F109" s="104"/>
      <c r="G109" s="110"/>
      <c r="H109" s="106"/>
      <c r="I109" s="135">
        <f t="shared" si="11"/>
        <v>0</v>
      </c>
      <c r="J109" s="138"/>
      <c r="K109" s="126">
        <f t="shared" si="14"/>
        <v>0</v>
      </c>
      <c r="L109" s="114">
        <f t="shared" si="13"/>
        <v>0</v>
      </c>
      <c r="M109" s="137"/>
    </row>
    <row r="110" spans="1:13" s="66" customFormat="1" ht="18.75" customHeight="1">
      <c r="A110" s="111"/>
      <c r="B110" s="598"/>
      <c r="C110" s="599"/>
      <c r="D110" s="599"/>
      <c r="E110" s="657"/>
      <c r="F110" s="112"/>
      <c r="G110" s="113"/>
      <c r="H110" s="114"/>
      <c r="I110" s="135">
        <f t="shared" si="11"/>
        <v>0</v>
      </c>
      <c r="J110" s="140"/>
      <c r="K110" s="135">
        <f t="shared" si="14"/>
        <v>0</v>
      </c>
      <c r="L110" s="114">
        <f t="shared" si="13"/>
        <v>0</v>
      </c>
      <c r="M110" s="141"/>
    </row>
    <row r="111" spans="1:13" s="66" customFormat="1" ht="18.75" customHeight="1">
      <c r="A111" s="123"/>
      <c r="B111" s="116"/>
      <c r="C111" s="117"/>
      <c r="D111" s="118"/>
      <c r="E111" s="119" t="s">
        <v>110</v>
      </c>
      <c r="F111" s="120"/>
      <c r="G111" s="121"/>
      <c r="H111" s="122"/>
      <c r="I111" s="142">
        <f>SUM(I93:I110)</f>
        <v>6324</v>
      </c>
      <c r="J111" s="142"/>
      <c r="K111" s="142">
        <f>SUM(K93:K110)</f>
        <v>1277</v>
      </c>
      <c r="L111" s="142">
        <f>SUM(L93:L110)</f>
        <v>7601</v>
      </c>
      <c r="M111" s="146"/>
    </row>
    <row r="112" spans="1:13" s="66" customFormat="1" ht="18.75" customHeight="1">
      <c r="A112" s="123"/>
      <c r="B112" s="116"/>
      <c r="C112" s="117"/>
      <c r="D112" s="118"/>
      <c r="E112" s="119" t="s">
        <v>111</v>
      </c>
      <c r="F112" s="120"/>
      <c r="G112" s="121"/>
      <c r="H112" s="122"/>
      <c r="I112" s="145">
        <f>SUM(I83+I111)</f>
        <v>17736</v>
      </c>
      <c r="J112" s="142"/>
      <c r="K112" s="145">
        <f>SUM(K83+K111)</f>
        <v>7664</v>
      </c>
      <c r="L112" s="145">
        <f>SUM(L83+L111)</f>
        <v>25400</v>
      </c>
      <c r="M112" s="146"/>
    </row>
    <row r="113" spans="1:14" s="66" customFormat="1" ht="18.75" customHeight="1">
      <c r="A113" s="98"/>
      <c r="B113" s="98"/>
      <c r="C113" s="98"/>
      <c r="D113" s="1"/>
      <c r="E113" s="98"/>
      <c r="F113" s="73"/>
      <c r="G113" s="73"/>
      <c r="H113" s="73"/>
      <c r="I113" s="131"/>
      <c r="J113" s="131"/>
      <c r="K113" s="131"/>
      <c r="L113" s="131"/>
      <c r="M113" s="73"/>
    </row>
    <row r="114" spans="1:14" s="66" customFormat="1" ht="18.75" customHeight="1">
      <c r="A114" s="98"/>
      <c r="B114" s="98"/>
      <c r="C114" s="98"/>
      <c r="D114" s="1"/>
      <c r="E114" s="539" t="s">
        <v>61</v>
      </c>
      <c r="F114" s="539"/>
      <c r="G114" s="539"/>
      <c r="H114" s="539"/>
      <c r="I114" s="539" t="s">
        <v>62</v>
      </c>
      <c r="J114" s="539"/>
      <c r="K114" s="539"/>
      <c r="L114" s="539"/>
      <c r="M114" s="73"/>
    </row>
    <row r="115" spans="1:14" s="66" customFormat="1" ht="18.75" customHeight="1">
      <c r="A115" s="98"/>
      <c r="B115" s="98"/>
      <c r="C115" s="98"/>
      <c r="D115" s="1"/>
      <c r="E115" s="539" t="str">
        <f>E28</f>
        <v>(............................................................)</v>
      </c>
      <c r="F115" s="539"/>
      <c r="G115" s="539"/>
      <c r="H115" s="539"/>
      <c r="I115" s="539" t="str">
        <f>I28</f>
        <v>(............................................................)</v>
      </c>
      <c r="J115" s="539"/>
      <c r="K115" s="539"/>
      <c r="L115" s="539"/>
      <c r="M115" s="73"/>
    </row>
    <row r="116" spans="1:14" s="66" customFormat="1" ht="18.75" customHeight="1">
      <c r="A116" s="98"/>
      <c r="B116" s="98"/>
      <c r="C116" s="98"/>
      <c r="D116" s="1"/>
      <c r="E116" s="99"/>
      <c r="F116" s="99"/>
      <c r="G116" s="99"/>
      <c r="H116" s="99"/>
      <c r="I116" s="539" t="str">
        <f>I29</f>
        <v>ผู้อำนวยการโรงเรียน .....................................................</v>
      </c>
      <c r="J116" s="539"/>
      <c r="K116" s="539"/>
      <c r="L116" s="539"/>
      <c r="M116" s="73"/>
    </row>
    <row r="117" spans="1:14" s="66" customFormat="1" ht="21.75">
      <c r="A117" s="648" t="s">
        <v>42</v>
      </c>
      <c r="B117" s="648"/>
      <c r="C117" s="648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124"/>
    </row>
    <row r="118" spans="1:14" s="66" customFormat="1" ht="18.75" customHeight="1">
      <c r="A118" s="70" t="s">
        <v>43</v>
      </c>
      <c r="B118" s="70"/>
      <c r="C118" s="71"/>
      <c r="D118" s="71"/>
      <c r="E118" s="71" t="str">
        <f>+E31</f>
        <v>ปรับปรุงซ่อมแซมอาคารเรียนอาคารประกอบและสิ่งก่อสร้างอื่นที่ชำรุดทรุดโทรม</v>
      </c>
      <c r="F118" s="24"/>
      <c r="G118" s="23"/>
      <c r="H118" s="72"/>
      <c r="I118" s="98"/>
      <c r="J118" s="71"/>
      <c r="K118" s="71"/>
      <c r="L118" s="71"/>
      <c r="M118" s="71"/>
    </row>
    <row r="119" spans="1:14" s="66" customFormat="1" ht="18.75" customHeight="1">
      <c r="A119" s="652" t="s">
        <v>45</v>
      </c>
      <c r="B119" s="652"/>
      <c r="C119" s="652"/>
      <c r="D119" s="71" t="str">
        <f>+D90</f>
        <v>โรงเรียน      ตำบล      อำเภอ      จังหวัด</v>
      </c>
      <c r="E119" s="71"/>
      <c r="F119" s="71"/>
      <c r="G119" s="71"/>
      <c r="H119" s="71"/>
      <c r="I119" s="132" t="s">
        <v>107</v>
      </c>
      <c r="J119" s="125" t="str">
        <f>+J32</f>
        <v>สพป.ปัตตานี เขต 2</v>
      </c>
      <c r="K119" s="125"/>
      <c r="L119" s="125"/>
      <c r="M119" s="125"/>
    </row>
    <row r="120" spans="1:14" s="66" customFormat="1" ht="18.75" customHeight="1">
      <c r="A120" s="571" t="s">
        <v>50</v>
      </c>
      <c r="B120" s="575" t="s">
        <v>51</v>
      </c>
      <c r="C120" s="576"/>
      <c r="D120" s="576"/>
      <c r="E120" s="576"/>
      <c r="F120" s="655" t="s">
        <v>52</v>
      </c>
      <c r="G120" s="615" t="s">
        <v>53</v>
      </c>
      <c r="H120" s="653" t="s">
        <v>54</v>
      </c>
      <c r="I120" s="654"/>
      <c r="J120" s="653" t="s">
        <v>55</v>
      </c>
      <c r="K120" s="654"/>
      <c r="L120" s="649" t="s">
        <v>56</v>
      </c>
      <c r="M120" s="571" t="s">
        <v>57</v>
      </c>
    </row>
    <row r="121" spans="1:14" s="66" customFormat="1" ht="22.5" customHeight="1">
      <c r="A121" s="572"/>
      <c r="B121" s="577"/>
      <c r="C121" s="578"/>
      <c r="D121" s="578"/>
      <c r="E121" s="578"/>
      <c r="F121" s="656"/>
      <c r="G121" s="616"/>
      <c r="H121" s="74" t="s">
        <v>58</v>
      </c>
      <c r="I121" s="74" t="s">
        <v>59</v>
      </c>
      <c r="J121" s="74" t="s">
        <v>58</v>
      </c>
      <c r="K121" s="74" t="s">
        <v>59</v>
      </c>
      <c r="L121" s="650"/>
      <c r="M121" s="572"/>
    </row>
    <row r="122" spans="1:14" s="66" customFormat="1" ht="18.75" customHeight="1">
      <c r="A122" s="75"/>
      <c r="B122" s="667"/>
      <c r="C122" s="668"/>
      <c r="D122" s="668"/>
      <c r="E122" s="669"/>
      <c r="F122" s="76">
        <v>23</v>
      </c>
      <c r="G122" s="77"/>
      <c r="H122" s="78">
        <v>24</v>
      </c>
      <c r="I122" s="126">
        <f t="shared" ref="I122:I139" si="15">SUM(H122)*$F122</f>
        <v>552</v>
      </c>
      <c r="J122" s="127">
        <v>25</v>
      </c>
      <c r="K122" s="126">
        <f t="shared" ref="K122:K129" si="16">SUM(J122)*$F122</f>
        <v>575</v>
      </c>
      <c r="L122" s="106">
        <f t="shared" ref="L122:L139" si="17">SUM(,I122,K122)</f>
        <v>1127</v>
      </c>
      <c r="M122" s="77"/>
    </row>
    <row r="123" spans="1:14" s="66" customFormat="1" ht="18.75" customHeight="1">
      <c r="A123" s="100"/>
      <c r="B123" s="670"/>
      <c r="C123" s="671"/>
      <c r="D123" s="671"/>
      <c r="E123" s="672"/>
      <c r="F123" s="84">
        <v>26</v>
      </c>
      <c r="G123" s="85"/>
      <c r="H123" s="86">
        <v>222</v>
      </c>
      <c r="I123" s="126">
        <f t="shared" si="15"/>
        <v>5772</v>
      </c>
      <c r="J123" s="26">
        <v>27</v>
      </c>
      <c r="K123" s="126">
        <f t="shared" si="16"/>
        <v>702</v>
      </c>
      <c r="L123" s="106">
        <f t="shared" si="17"/>
        <v>6474</v>
      </c>
      <c r="M123" s="85"/>
    </row>
    <row r="124" spans="1:14" s="66" customFormat="1" ht="18.75" customHeight="1">
      <c r="A124" s="100"/>
      <c r="B124" s="670"/>
      <c r="C124" s="671"/>
      <c r="D124" s="671"/>
      <c r="E124" s="672"/>
      <c r="F124" s="104"/>
      <c r="G124" s="105"/>
      <c r="H124" s="106"/>
      <c r="I124" s="126">
        <f t="shared" si="15"/>
        <v>0</v>
      </c>
      <c r="J124" s="133"/>
      <c r="K124" s="126">
        <f t="shared" si="16"/>
        <v>0</v>
      </c>
      <c r="L124" s="106">
        <f t="shared" si="17"/>
        <v>0</v>
      </c>
      <c r="M124" s="134"/>
    </row>
    <row r="125" spans="1:14" s="66" customFormat="1" ht="18.75" customHeight="1">
      <c r="A125" s="100"/>
      <c r="B125" s="673"/>
      <c r="C125" s="674"/>
      <c r="D125" s="674"/>
      <c r="E125" s="675"/>
      <c r="F125" s="104"/>
      <c r="G125" s="105"/>
      <c r="H125" s="106"/>
      <c r="I125" s="135">
        <f t="shared" si="15"/>
        <v>0</v>
      </c>
      <c r="J125" s="133"/>
      <c r="K125" s="135">
        <f t="shared" si="16"/>
        <v>0</v>
      </c>
      <c r="L125" s="114">
        <f t="shared" si="17"/>
        <v>0</v>
      </c>
      <c r="M125" s="134"/>
    </row>
    <row r="126" spans="1:14" s="66" customFormat="1" ht="18.75" customHeight="1">
      <c r="A126" s="100"/>
      <c r="B126" s="670"/>
      <c r="C126" s="671"/>
      <c r="D126" s="671"/>
      <c r="E126" s="672"/>
      <c r="F126" s="104"/>
      <c r="G126" s="105"/>
      <c r="H126" s="106"/>
      <c r="I126" s="126">
        <f t="shared" si="15"/>
        <v>0</v>
      </c>
      <c r="J126" s="136"/>
      <c r="K126" s="126">
        <f t="shared" si="16"/>
        <v>0</v>
      </c>
      <c r="L126" s="106">
        <f t="shared" si="17"/>
        <v>0</v>
      </c>
      <c r="M126" s="137"/>
    </row>
    <row r="127" spans="1:14" s="66" customFormat="1" ht="18.75" customHeight="1">
      <c r="A127" s="100"/>
      <c r="B127" s="673"/>
      <c r="C127" s="674"/>
      <c r="D127" s="674"/>
      <c r="E127" s="675"/>
      <c r="F127" s="104"/>
      <c r="G127" s="105"/>
      <c r="H127" s="106"/>
      <c r="I127" s="135">
        <f t="shared" si="15"/>
        <v>0</v>
      </c>
      <c r="J127" s="136"/>
      <c r="K127" s="126">
        <f t="shared" si="16"/>
        <v>0</v>
      </c>
      <c r="L127" s="114">
        <f t="shared" si="17"/>
        <v>0</v>
      </c>
      <c r="M127" s="137"/>
    </row>
    <row r="128" spans="1:14" s="66" customFormat="1" ht="18.75" customHeight="1">
      <c r="A128" s="100"/>
      <c r="B128" s="598"/>
      <c r="C128" s="599"/>
      <c r="D128" s="599"/>
      <c r="E128" s="657"/>
      <c r="F128" s="104"/>
      <c r="G128" s="105"/>
      <c r="H128" s="106"/>
      <c r="I128" s="126">
        <f t="shared" si="15"/>
        <v>0</v>
      </c>
      <c r="J128" s="136"/>
      <c r="K128" s="126">
        <f t="shared" si="16"/>
        <v>0</v>
      </c>
      <c r="L128" s="106">
        <f t="shared" si="17"/>
        <v>0</v>
      </c>
      <c r="M128" s="137"/>
    </row>
    <row r="129" spans="1:13" s="66" customFormat="1" ht="18.75" customHeight="1">
      <c r="A129" s="100"/>
      <c r="B129" s="598"/>
      <c r="C129" s="599"/>
      <c r="D129" s="599"/>
      <c r="E129" s="657"/>
      <c r="F129" s="104"/>
      <c r="G129" s="105"/>
      <c r="H129" s="106"/>
      <c r="I129" s="135">
        <f t="shared" si="15"/>
        <v>0</v>
      </c>
      <c r="J129" s="136"/>
      <c r="K129" s="135">
        <f t="shared" si="16"/>
        <v>0</v>
      </c>
      <c r="L129" s="114">
        <f t="shared" si="17"/>
        <v>0</v>
      </c>
      <c r="M129" s="137"/>
    </row>
    <row r="130" spans="1:13" s="66" customFormat="1" ht="18.75" customHeight="1">
      <c r="A130" s="100"/>
      <c r="B130" s="598"/>
      <c r="C130" s="599"/>
      <c r="D130" s="599"/>
      <c r="E130" s="657"/>
      <c r="F130" s="107"/>
      <c r="G130" s="108"/>
      <c r="H130" s="109"/>
      <c r="I130" s="126">
        <f t="shared" si="15"/>
        <v>0</v>
      </c>
      <c r="J130" s="138"/>
      <c r="K130" s="139">
        <f>SUM(K126:K129)</f>
        <v>0</v>
      </c>
      <c r="L130" s="106">
        <f t="shared" si="17"/>
        <v>0</v>
      </c>
      <c r="M130" s="137"/>
    </row>
    <row r="131" spans="1:13" s="66" customFormat="1" ht="18.75" customHeight="1">
      <c r="A131" s="82"/>
      <c r="B131" s="598"/>
      <c r="C131" s="599"/>
      <c r="D131" s="599"/>
      <c r="E131" s="657"/>
      <c r="F131" s="84"/>
      <c r="G131" s="85"/>
      <c r="H131" s="86"/>
      <c r="I131" s="126">
        <f t="shared" si="15"/>
        <v>0</v>
      </c>
      <c r="J131" s="86"/>
      <c r="K131" s="126">
        <f>SUM(J131)*$F131</f>
        <v>0</v>
      </c>
      <c r="L131" s="106">
        <f t="shared" si="17"/>
        <v>0</v>
      </c>
      <c r="M131" s="85"/>
    </row>
    <row r="132" spans="1:13" s="66" customFormat="1" ht="18.75" customHeight="1">
      <c r="A132" s="82"/>
      <c r="B132" s="598"/>
      <c r="C132" s="599"/>
      <c r="D132" s="599"/>
      <c r="E132" s="657"/>
      <c r="F132" s="84"/>
      <c r="G132" s="85"/>
      <c r="H132" s="86"/>
      <c r="I132" s="126">
        <f t="shared" si="15"/>
        <v>0</v>
      </c>
      <c r="J132" s="86"/>
      <c r="K132" s="126">
        <f>SUM(J132)*$F132</f>
        <v>0</v>
      </c>
      <c r="L132" s="106">
        <f t="shared" si="17"/>
        <v>0</v>
      </c>
      <c r="M132" s="85"/>
    </row>
    <row r="133" spans="1:13" s="66" customFormat="1" ht="18.75" customHeight="1">
      <c r="A133" s="82"/>
      <c r="B133" s="598"/>
      <c r="C133" s="599"/>
      <c r="D133" s="599"/>
      <c r="E133" s="657"/>
      <c r="F133" s="84"/>
      <c r="G133" s="85"/>
      <c r="H133" s="86"/>
      <c r="I133" s="126">
        <f t="shared" si="15"/>
        <v>0</v>
      </c>
      <c r="J133" s="86"/>
      <c r="K133" s="126">
        <f>SUM(J133)*$F133</f>
        <v>0</v>
      </c>
      <c r="L133" s="106">
        <f t="shared" si="17"/>
        <v>0</v>
      </c>
      <c r="M133" s="85"/>
    </row>
    <row r="134" spans="1:13" s="66" customFormat="1" ht="18.75" customHeight="1">
      <c r="A134" s="100"/>
      <c r="B134" s="670"/>
      <c r="C134" s="671"/>
      <c r="D134" s="671"/>
      <c r="E134" s="672"/>
      <c r="F134" s="104"/>
      <c r="G134" s="105"/>
      <c r="H134" s="106"/>
      <c r="I134" s="135">
        <f t="shared" si="15"/>
        <v>0</v>
      </c>
      <c r="J134" s="133"/>
      <c r="K134" s="126">
        <f t="shared" ref="K134:K139" si="18">SUM(J134)*$F134</f>
        <v>0</v>
      </c>
      <c r="L134" s="114">
        <f t="shared" si="17"/>
        <v>0</v>
      </c>
      <c r="M134" s="134"/>
    </row>
    <row r="135" spans="1:13" s="66" customFormat="1" ht="18.75" customHeight="1">
      <c r="A135" s="100"/>
      <c r="B135" s="670"/>
      <c r="C135" s="671"/>
      <c r="D135" s="671"/>
      <c r="E135" s="672"/>
      <c r="F135" s="104"/>
      <c r="G135" s="105"/>
      <c r="H135" s="106"/>
      <c r="I135" s="126">
        <f t="shared" si="15"/>
        <v>0</v>
      </c>
      <c r="J135" s="136"/>
      <c r="K135" s="126">
        <f t="shared" si="18"/>
        <v>0</v>
      </c>
      <c r="L135" s="106">
        <f t="shared" si="17"/>
        <v>0</v>
      </c>
      <c r="M135" s="137"/>
    </row>
    <row r="136" spans="1:13" s="66" customFormat="1" ht="18.75" customHeight="1">
      <c r="A136" s="100"/>
      <c r="B136" s="673"/>
      <c r="C136" s="674"/>
      <c r="D136" s="674"/>
      <c r="E136" s="675"/>
      <c r="F136" s="104"/>
      <c r="G136" s="105"/>
      <c r="H136" s="106"/>
      <c r="I136" s="135">
        <f t="shared" si="15"/>
        <v>0</v>
      </c>
      <c r="J136" s="136"/>
      <c r="K136" s="126">
        <f t="shared" si="18"/>
        <v>0</v>
      </c>
      <c r="L136" s="114">
        <f t="shared" si="17"/>
        <v>0</v>
      </c>
      <c r="M136" s="137"/>
    </row>
    <row r="137" spans="1:13" s="66" customFormat="1" ht="18.75" customHeight="1">
      <c r="A137" s="100"/>
      <c r="B137" s="598"/>
      <c r="C137" s="599"/>
      <c r="D137" s="599"/>
      <c r="E137" s="657"/>
      <c r="F137" s="104"/>
      <c r="G137" s="105"/>
      <c r="H137" s="106"/>
      <c r="I137" s="126">
        <f t="shared" si="15"/>
        <v>0</v>
      </c>
      <c r="J137" s="136"/>
      <c r="K137" s="135">
        <f t="shared" si="18"/>
        <v>0</v>
      </c>
      <c r="L137" s="106">
        <f t="shared" si="17"/>
        <v>0</v>
      </c>
      <c r="M137" s="137"/>
    </row>
    <row r="138" spans="1:13" s="66" customFormat="1" ht="18.75" customHeight="1">
      <c r="A138" s="100"/>
      <c r="B138" s="598"/>
      <c r="C138" s="599"/>
      <c r="D138" s="599"/>
      <c r="E138" s="657"/>
      <c r="F138" s="104"/>
      <c r="G138" s="110"/>
      <c r="H138" s="106"/>
      <c r="I138" s="135">
        <f t="shared" si="15"/>
        <v>0</v>
      </c>
      <c r="J138" s="138"/>
      <c r="K138" s="126">
        <f t="shared" si="18"/>
        <v>0</v>
      </c>
      <c r="L138" s="114">
        <f t="shared" si="17"/>
        <v>0</v>
      </c>
      <c r="M138" s="137"/>
    </row>
    <row r="139" spans="1:13" s="66" customFormat="1" ht="18.75" customHeight="1">
      <c r="A139" s="111"/>
      <c r="B139" s="598"/>
      <c r="C139" s="599"/>
      <c r="D139" s="599"/>
      <c r="E139" s="657"/>
      <c r="F139" s="112"/>
      <c r="G139" s="113"/>
      <c r="H139" s="114"/>
      <c r="I139" s="135">
        <f t="shared" si="15"/>
        <v>0</v>
      </c>
      <c r="J139" s="140"/>
      <c r="K139" s="135">
        <f t="shared" si="18"/>
        <v>0</v>
      </c>
      <c r="L139" s="114">
        <f t="shared" si="17"/>
        <v>0</v>
      </c>
      <c r="M139" s="141"/>
    </row>
    <row r="140" spans="1:13" s="66" customFormat="1" ht="18.75" customHeight="1">
      <c r="A140" s="123"/>
      <c r="B140" s="116"/>
      <c r="C140" s="117"/>
      <c r="D140" s="118"/>
      <c r="E140" s="119" t="s">
        <v>205</v>
      </c>
      <c r="F140" s="120"/>
      <c r="G140" s="121"/>
      <c r="H140" s="122"/>
      <c r="I140" s="142">
        <f>SUM(I122:I139)</f>
        <v>6324</v>
      </c>
      <c r="J140" s="142"/>
      <c r="K140" s="142">
        <f>SUM(K122:K139)</f>
        <v>1277</v>
      </c>
      <c r="L140" s="142">
        <f>SUM(L122:L139)</f>
        <v>7601</v>
      </c>
      <c r="M140" s="146"/>
    </row>
    <row r="141" spans="1:13" s="66" customFormat="1" ht="18.75" customHeight="1">
      <c r="A141" s="123"/>
      <c r="B141" s="116"/>
      <c r="C141" s="117"/>
      <c r="D141" s="118"/>
      <c r="E141" s="119" t="s">
        <v>206</v>
      </c>
      <c r="F141" s="120"/>
      <c r="G141" s="121"/>
      <c r="H141" s="122"/>
      <c r="I141" s="145">
        <f>SUM(I112+I140)</f>
        <v>24060</v>
      </c>
      <c r="J141" s="142"/>
      <c r="K141" s="145">
        <f>SUM(K112+K140)</f>
        <v>8941</v>
      </c>
      <c r="L141" s="145">
        <f>SUM(L112+L140)</f>
        <v>33001</v>
      </c>
      <c r="M141" s="146"/>
    </row>
    <row r="142" spans="1:13" s="66" customFormat="1" ht="18.75" customHeight="1">
      <c r="A142" s="98"/>
      <c r="B142" s="98"/>
      <c r="C142" s="98"/>
      <c r="D142" s="1"/>
      <c r="E142" s="98"/>
      <c r="F142" s="73"/>
      <c r="G142" s="73"/>
      <c r="H142" s="73"/>
      <c r="I142" s="131"/>
      <c r="J142" s="131"/>
      <c r="K142" s="131"/>
      <c r="L142" s="131"/>
      <c r="M142" s="73"/>
    </row>
    <row r="143" spans="1:13" s="66" customFormat="1" ht="18.75" customHeight="1">
      <c r="A143" s="98"/>
      <c r="B143" s="98"/>
      <c r="C143" s="98"/>
      <c r="D143" s="1"/>
      <c r="E143" s="539" t="s">
        <v>61</v>
      </c>
      <c r="F143" s="539"/>
      <c r="G143" s="539"/>
      <c r="H143" s="539"/>
      <c r="I143" s="539" t="s">
        <v>62</v>
      </c>
      <c r="J143" s="539"/>
      <c r="K143" s="539"/>
      <c r="L143" s="539"/>
      <c r="M143" s="73"/>
    </row>
    <row r="144" spans="1:13" s="66" customFormat="1" ht="18.75" customHeight="1">
      <c r="A144" s="98"/>
      <c r="B144" s="98"/>
      <c r="C144" s="98"/>
      <c r="D144" s="1"/>
      <c r="E144" s="539" t="str">
        <f>E28</f>
        <v>(............................................................)</v>
      </c>
      <c r="F144" s="539"/>
      <c r="G144" s="539"/>
      <c r="H144" s="539"/>
      <c r="I144" s="539" t="str">
        <f>I28</f>
        <v>(............................................................)</v>
      </c>
      <c r="J144" s="539"/>
      <c r="K144" s="539"/>
      <c r="L144" s="539"/>
      <c r="M144" s="73"/>
    </row>
    <row r="145" spans="1:14" s="66" customFormat="1" ht="18.75" customHeight="1">
      <c r="A145" s="98"/>
      <c r="B145" s="98"/>
      <c r="C145" s="98"/>
      <c r="D145" s="1"/>
      <c r="E145" s="99"/>
      <c r="F145" s="99"/>
      <c r="G145" s="99"/>
      <c r="H145" s="99"/>
      <c r="I145" s="539" t="str">
        <f>I29</f>
        <v>ผู้อำนวยการโรงเรียน .....................................................</v>
      </c>
      <c r="J145" s="539"/>
      <c r="K145" s="539"/>
      <c r="L145" s="539"/>
      <c r="M145" s="73"/>
    </row>
    <row r="146" spans="1:14" s="66" customFormat="1" ht="21.75">
      <c r="A146" s="648" t="s">
        <v>42</v>
      </c>
      <c r="B146" s="648"/>
      <c r="C146" s="648"/>
      <c r="D146" s="648"/>
      <c r="E146" s="648"/>
      <c r="F146" s="648"/>
      <c r="G146" s="648"/>
      <c r="H146" s="648"/>
      <c r="I146" s="648"/>
      <c r="J146" s="648"/>
      <c r="K146" s="648"/>
      <c r="L146" s="648"/>
      <c r="M146" s="648"/>
      <c r="N146" s="124"/>
    </row>
    <row r="147" spans="1:14" s="66" customFormat="1" ht="18.75" customHeight="1">
      <c r="A147" s="70" t="s">
        <v>43</v>
      </c>
      <c r="B147" s="70"/>
      <c r="C147" s="71"/>
      <c r="D147" s="71"/>
      <c r="E147" s="71" t="str">
        <f>+E60</f>
        <v>ปรับปรุงซ่อมแซมอาคารเรียนอาคารประกอบและสิ่งก่อสร้างอื่นที่ชำรุดทรุดโทรม</v>
      </c>
      <c r="F147" s="24"/>
      <c r="G147" s="23"/>
      <c r="H147" s="72"/>
      <c r="I147" s="98"/>
      <c r="J147" s="71"/>
      <c r="K147" s="71"/>
      <c r="L147" s="71"/>
      <c r="M147" s="71"/>
    </row>
    <row r="148" spans="1:14" s="66" customFormat="1" ht="18.75" customHeight="1">
      <c r="A148" s="652" t="s">
        <v>45</v>
      </c>
      <c r="B148" s="652"/>
      <c r="C148" s="652"/>
      <c r="D148" s="71" t="str">
        <f>+D119</f>
        <v>โรงเรียน      ตำบล      อำเภอ      จังหวัด</v>
      </c>
      <c r="E148" s="71"/>
      <c r="F148" s="71"/>
      <c r="G148" s="71"/>
      <c r="H148" s="71"/>
      <c r="I148" s="132" t="s">
        <v>107</v>
      </c>
      <c r="J148" s="125" t="str">
        <f>+J61</f>
        <v>สพป.ปัตตานี เขต 2</v>
      </c>
      <c r="K148" s="125"/>
      <c r="L148" s="125"/>
      <c r="M148" s="125"/>
    </row>
    <row r="149" spans="1:14" s="66" customFormat="1" ht="18.75" customHeight="1">
      <c r="A149" s="571" t="s">
        <v>50</v>
      </c>
      <c r="B149" s="575" t="s">
        <v>51</v>
      </c>
      <c r="C149" s="576"/>
      <c r="D149" s="576"/>
      <c r="E149" s="576"/>
      <c r="F149" s="655" t="s">
        <v>52</v>
      </c>
      <c r="G149" s="615" t="s">
        <v>53</v>
      </c>
      <c r="H149" s="653" t="s">
        <v>54</v>
      </c>
      <c r="I149" s="654"/>
      <c r="J149" s="653" t="s">
        <v>55</v>
      </c>
      <c r="K149" s="654"/>
      <c r="L149" s="649" t="s">
        <v>56</v>
      </c>
      <c r="M149" s="571" t="s">
        <v>57</v>
      </c>
    </row>
    <row r="150" spans="1:14" s="66" customFormat="1" ht="22.5" customHeight="1">
      <c r="A150" s="572"/>
      <c r="B150" s="577"/>
      <c r="C150" s="578"/>
      <c r="D150" s="578"/>
      <c r="E150" s="578"/>
      <c r="F150" s="656"/>
      <c r="G150" s="616"/>
      <c r="H150" s="74" t="s">
        <v>58</v>
      </c>
      <c r="I150" s="74" t="s">
        <v>59</v>
      </c>
      <c r="J150" s="74" t="s">
        <v>58</v>
      </c>
      <c r="K150" s="74" t="s">
        <v>59</v>
      </c>
      <c r="L150" s="650"/>
      <c r="M150" s="572"/>
    </row>
    <row r="151" spans="1:14" s="66" customFormat="1" ht="18.75" customHeight="1">
      <c r="A151" s="75"/>
      <c r="B151" s="667"/>
      <c r="C151" s="668"/>
      <c r="D151" s="668"/>
      <c r="E151" s="669"/>
      <c r="F151" s="76">
        <v>23</v>
      </c>
      <c r="G151" s="77"/>
      <c r="H151" s="78">
        <v>24</v>
      </c>
      <c r="I151" s="126">
        <f t="shared" ref="I151:I160" si="19">SUM(H151)*$F151</f>
        <v>552</v>
      </c>
      <c r="J151" s="127">
        <v>25</v>
      </c>
      <c r="K151" s="126">
        <f t="shared" ref="K151:K158" si="20">SUM(J151)*$F151</f>
        <v>575</v>
      </c>
      <c r="L151" s="106">
        <f t="shared" ref="L151:L168" si="21">SUM(,I151,K151)</f>
        <v>1127</v>
      </c>
      <c r="M151" s="77"/>
    </row>
    <row r="152" spans="1:14" s="66" customFormat="1" ht="18.75" customHeight="1">
      <c r="A152" s="100"/>
      <c r="B152" s="670"/>
      <c r="C152" s="671"/>
      <c r="D152" s="671"/>
      <c r="E152" s="672"/>
      <c r="F152" s="84">
        <v>26</v>
      </c>
      <c r="G152" s="85"/>
      <c r="H152" s="86">
        <v>2500</v>
      </c>
      <c r="I152" s="126">
        <f t="shared" si="19"/>
        <v>65000</v>
      </c>
      <c r="J152" s="26">
        <v>27</v>
      </c>
      <c r="K152" s="126">
        <f t="shared" si="20"/>
        <v>702</v>
      </c>
      <c r="L152" s="106">
        <f t="shared" si="21"/>
        <v>65702</v>
      </c>
      <c r="M152" s="85"/>
    </row>
    <row r="153" spans="1:14" s="66" customFormat="1" ht="18.75" customHeight="1">
      <c r="A153" s="100"/>
      <c r="B153" s="670"/>
      <c r="C153" s="671"/>
      <c r="D153" s="671"/>
      <c r="E153" s="672"/>
      <c r="F153" s="104"/>
      <c r="G153" s="105"/>
      <c r="H153" s="106"/>
      <c r="I153" s="126">
        <f t="shared" si="19"/>
        <v>0</v>
      </c>
      <c r="J153" s="133"/>
      <c r="K153" s="126">
        <f t="shared" si="20"/>
        <v>0</v>
      </c>
      <c r="L153" s="106">
        <f t="shared" si="21"/>
        <v>0</v>
      </c>
      <c r="M153" s="134"/>
    </row>
    <row r="154" spans="1:14" s="66" customFormat="1" ht="18.75" customHeight="1">
      <c r="A154" s="100"/>
      <c r="B154" s="673"/>
      <c r="C154" s="674"/>
      <c r="D154" s="674"/>
      <c r="E154" s="675"/>
      <c r="F154" s="104"/>
      <c r="G154" s="105"/>
      <c r="H154" s="106"/>
      <c r="I154" s="135">
        <f t="shared" si="19"/>
        <v>0</v>
      </c>
      <c r="J154" s="133"/>
      <c r="K154" s="135">
        <f t="shared" si="20"/>
        <v>0</v>
      </c>
      <c r="L154" s="114">
        <f t="shared" si="21"/>
        <v>0</v>
      </c>
      <c r="M154" s="134"/>
    </row>
    <row r="155" spans="1:14" s="66" customFormat="1" ht="18.75" customHeight="1">
      <c r="A155" s="100"/>
      <c r="B155" s="670"/>
      <c r="C155" s="671"/>
      <c r="D155" s="671"/>
      <c r="E155" s="672"/>
      <c r="F155" s="104"/>
      <c r="G155" s="105"/>
      <c r="H155" s="106"/>
      <c r="I155" s="126">
        <f t="shared" si="19"/>
        <v>0</v>
      </c>
      <c r="J155" s="136"/>
      <c r="K155" s="126">
        <f t="shared" si="20"/>
        <v>0</v>
      </c>
      <c r="L155" s="106">
        <f t="shared" si="21"/>
        <v>0</v>
      </c>
      <c r="M155" s="137"/>
    </row>
    <row r="156" spans="1:14" s="66" customFormat="1" ht="18.75" customHeight="1">
      <c r="A156" s="100"/>
      <c r="B156" s="673"/>
      <c r="C156" s="674"/>
      <c r="D156" s="674"/>
      <c r="E156" s="675"/>
      <c r="F156" s="104"/>
      <c r="G156" s="105"/>
      <c r="H156" s="106"/>
      <c r="I156" s="135">
        <f t="shared" si="19"/>
        <v>0</v>
      </c>
      <c r="J156" s="136"/>
      <c r="K156" s="126">
        <f t="shared" si="20"/>
        <v>0</v>
      </c>
      <c r="L156" s="114">
        <f t="shared" si="21"/>
        <v>0</v>
      </c>
      <c r="M156" s="137"/>
    </row>
    <row r="157" spans="1:14" s="66" customFormat="1" ht="18.75" customHeight="1">
      <c r="A157" s="100"/>
      <c r="B157" s="598"/>
      <c r="C157" s="599"/>
      <c r="D157" s="599"/>
      <c r="E157" s="657"/>
      <c r="F157" s="104"/>
      <c r="G157" s="105"/>
      <c r="H157" s="106"/>
      <c r="I157" s="126">
        <f t="shared" si="19"/>
        <v>0</v>
      </c>
      <c r="J157" s="136"/>
      <c r="K157" s="126">
        <f t="shared" si="20"/>
        <v>0</v>
      </c>
      <c r="L157" s="106">
        <f t="shared" si="21"/>
        <v>0</v>
      </c>
      <c r="M157" s="137"/>
    </row>
    <row r="158" spans="1:14" s="66" customFormat="1" ht="18.75" customHeight="1">
      <c r="A158" s="100"/>
      <c r="B158" s="598"/>
      <c r="C158" s="599"/>
      <c r="D158" s="599"/>
      <c r="E158" s="657"/>
      <c r="F158" s="104"/>
      <c r="G158" s="105"/>
      <c r="H158" s="106"/>
      <c r="I158" s="135">
        <f t="shared" si="19"/>
        <v>0</v>
      </c>
      <c r="J158" s="136"/>
      <c r="K158" s="135">
        <f t="shared" si="20"/>
        <v>0</v>
      </c>
      <c r="L158" s="114">
        <f t="shared" si="21"/>
        <v>0</v>
      </c>
      <c r="M158" s="137"/>
    </row>
    <row r="159" spans="1:14" s="66" customFormat="1" ht="18.75" customHeight="1">
      <c r="A159" s="100"/>
      <c r="B159" s="598"/>
      <c r="C159" s="599"/>
      <c r="D159" s="599"/>
      <c r="E159" s="657"/>
      <c r="F159" s="107"/>
      <c r="G159" s="108"/>
      <c r="H159" s="109"/>
      <c r="I159" s="126">
        <f t="shared" si="19"/>
        <v>0</v>
      </c>
      <c r="J159" s="138"/>
      <c r="K159" s="139">
        <f>SUM(K155:K158)</f>
        <v>0</v>
      </c>
      <c r="L159" s="106">
        <f t="shared" si="21"/>
        <v>0</v>
      </c>
      <c r="M159" s="137"/>
    </row>
    <row r="160" spans="1:14" s="66" customFormat="1" ht="18.75" customHeight="1">
      <c r="A160" s="82"/>
      <c r="B160" s="598"/>
      <c r="C160" s="599"/>
      <c r="D160" s="599"/>
      <c r="E160" s="657"/>
      <c r="F160" s="84"/>
      <c r="G160" s="85"/>
      <c r="H160" s="86"/>
      <c r="I160" s="126">
        <f t="shared" si="19"/>
        <v>0</v>
      </c>
      <c r="J160" s="86"/>
      <c r="K160" s="126">
        <f>SUM(J160)*$F160</f>
        <v>0</v>
      </c>
      <c r="L160" s="106">
        <f t="shared" si="21"/>
        <v>0</v>
      </c>
      <c r="M160" s="85"/>
    </row>
    <row r="161" spans="1:13" s="66" customFormat="1" ht="18.75" customHeight="1">
      <c r="A161" s="82"/>
      <c r="B161" s="598"/>
      <c r="C161" s="599"/>
      <c r="D161" s="599"/>
      <c r="E161" s="657"/>
      <c r="F161" s="84"/>
      <c r="G161" s="85"/>
      <c r="H161" s="86"/>
      <c r="I161" s="126">
        <f t="shared" ref="I161:I168" si="22">SUM(H161)*$F161</f>
        <v>0</v>
      </c>
      <c r="J161" s="86"/>
      <c r="K161" s="126">
        <f>SUM(J161)*$F161</f>
        <v>0</v>
      </c>
      <c r="L161" s="106">
        <f t="shared" si="21"/>
        <v>0</v>
      </c>
      <c r="M161" s="85"/>
    </row>
    <row r="162" spans="1:13" s="66" customFormat="1" ht="18.75" customHeight="1">
      <c r="A162" s="82"/>
      <c r="B162" s="598"/>
      <c r="C162" s="599"/>
      <c r="D162" s="599"/>
      <c r="E162" s="657"/>
      <c r="F162" s="84"/>
      <c r="G162" s="85"/>
      <c r="H162" s="86"/>
      <c r="I162" s="126">
        <f t="shared" si="22"/>
        <v>0</v>
      </c>
      <c r="J162" s="86"/>
      <c r="K162" s="126">
        <f>SUM(J162)*$F162</f>
        <v>0</v>
      </c>
      <c r="L162" s="106">
        <f t="shared" si="21"/>
        <v>0</v>
      </c>
      <c r="M162" s="85"/>
    </row>
    <row r="163" spans="1:13" s="66" customFormat="1" ht="18.75" customHeight="1">
      <c r="A163" s="100"/>
      <c r="B163" s="670"/>
      <c r="C163" s="671"/>
      <c r="D163" s="671"/>
      <c r="E163" s="672"/>
      <c r="F163" s="104"/>
      <c r="G163" s="105"/>
      <c r="H163" s="106"/>
      <c r="I163" s="135">
        <f t="shared" si="22"/>
        <v>0</v>
      </c>
      <c r="J163" s="133"/>
      <c r="K163" s="126">
        <f t="shared" ref="K163:K168" si="23">SUM(J163)*$F163</f>
        <v>0</v>
      </c>
      <c r="L163" s="114">
        <f t="shared" si="21"/>
        <v>0</v>
      </c>
      <c r="M163" s="134"/>
    </row>
    <row r="164" spans="1:13" s="66" customFormat="1" ht="18.75" customHeight="1">
      <c r="A164" s="100"/>
      <c r="B164" s="670"/>
      <c r="C164" s="671"/>
      <c r="D164" s="671"/>
      <c r="E164" s="672"/>
      <c r="F164" s="104"/>
      <c r="G164" s="105"/>
      <c r="H164" s="106"/>
      <c r="I164" s="126">
        <f t="shared" si="22"/>
        <v>0</v>
      </c>
      <c r="J164" s="136"/>
      <c r="K164" s="126">
        <f t="shared" si="23"/>
        <v>0</v>
      </c>
      <c r="L164" s="106">
        <f t="shared" si="21"/>
        <v>0</v>
      </c>
      <c r="M164" s="137"/>
    </row>
    <row r="165" spans="1:13" s="66" customFormat="1" ht="18.75" customHeight="1">
      <c r="A165" s="100"/>
      <c r="B165" s="673"/>
      <c r="C165" s="674"/>
      <c r="D165" s="674"/>
      <c r="E165" s="675"/>
      <c r="F165" s="104"/>
      <c r="G165" s="105"/>
      <c r="H165" s="106"/>
      <c r="I165" s="135">
        <f t="shared" si="22"/>
        <v>0</v>
      </c>
      <c r="J165" s="136"/>
      <c r="K165" s="126">
        <f t="shared" si="23"/>
        <v>0</v>
      </c>
      <c r="L165" s="114">
        <f t="shared" si="21"/>
        <v>0</v>
      </c>
      <c r="M165" s="137"/>
    </row>
    <row r="166" spans="1:13" s="66" customFormat="1" ht="18.75" customHeight="1">
      <c r="A166" s="100"/>
      <c r="B166" s="598"/>
      <c r="C166" s="599"/>
      <c r="D166" s="599"/>
      <c r="E166" s="657"/>
      <c r="F166" s="104"/>
      <c r="G166" s="105"/>
      <c r="H166" s="106"/>
      <c r="I166" s="126">
        <f t="shared" si="22"/>
        <v>0</v>
      </c>
      <c r="J166" s="136"/>
      <c r="K166" s="135">
        <f t="shared" si="23"/>
        <v>0</v>
      </c>
      <c r="L166" s="106">
        <f t="shared" si="21"/>
        <v>0</v>
      </c>
      <c r="M166" s="137"/>
    </row>
    <row r="167" spans="1:13" s="66" customFormat="1" ht="18.75" customHeight="1">
      <c r="A167" s="100"/>
      <c r="B167" s="598"/>
      <c r="C167" s="599"/>
      <c r="D167" s="599"/>
      <c r="E167" s="657"/>
      <c r="F167" s="104"/>
      <c r="G167" s="110"/>
      <c r="H167" s="106"/>
      <c r="I167" s="135">
        <f t="shared" si="22"/>
        <v>0</v>
      </c>
      <c r="J167" s="138"/>
      <c r="K167" s="126">
        <f t="shared" si="23"/>
        <v>0</v>
      </c>
      <c r="L167" s="114">
        <f t="shared" si="21"/>
        <v>0</v>
      </c>
      <c r="M167" s="137"/>
    </row>
    <row r="168" spans="1:13" s="66" customFormat="1" ht="18.75" customHeight="1">
      <c r="A168" s="111"/>
      <c r="B168" s="598"/>
      <c r="C168" s="599"/>
      <c r="D168" s="599"/>
      <c r="E168" s="657"/>
      <c r="F168" s="112"/>
      <c r="G168" s="113"/>
      <c r="H168" s="114"/>
      <c r="I168" s="135">
        <f t="shared" si="22"/>
        <v>0</v>
      </c>
      <c r="J168" s="140"/>
      <c r="K168" s="135">
        <f t="shared" si="23"/>
        <v>0</v>
      </c>
      <c r="L168" s="114">
        <f t="shared" si="21"/>
        <v>0</v>
      </c>
      <c r="M168" s="141"/>
    </row>
    <row r="169" spans="1:13" s="66" customFormat="1" ht="18.75" customHeight="1">
      <c r="A169" s="123"/>
      <c r="B169" s="116"/>
      <c r="C169" s="117"/>
      <c r="D169" s="118"/>
      <c r="E169" s="119" t="s">
        <v>207</v>
      </c>
      <c r="F169" s="120"/>
      <c r="G169" s="121"/>
      <c r="H169" s="122"/>
      <c r="I169" s="142">
        <f>SUM(I151:I168)</f>
        <v>65552</v>
      </c>
      <c r="J169" s="142"/>
      <c r="K169" s="142">
        <f>SUM(K151:K168)</f>
        <v>1277</v>
      </c>
      <c r="L169" s="142">
        <f>SUM(L151:L168)</f>
        <v>66829</v>
      </c>
      <c r="M169" s="146"/>
    </row>
    <row r="170" spans="1:13" s="66" customFormat="1" ht="18.75" customHeight="1">
      <c r="A170" s="123"/>
      <c r="B170" s="116"/>
      <c r="C170" s="117"/>
      <c r="D170" s="118"/>
      <c r="E170" s="119" t="s">
        <v>208</v>
      </c>
      <c r="F170" s="120"/>
      <c r="G170" s="121"/>
      <c r="H170" s="122"/>
      <c r="I170" s="145">
        <f>SUM(I141+I169)</f>
        <v>89612</v>
      </c>
      <c r="J170" s="142"/>
      <c r="K170" s="145">
        <f>SUM(K141+K169)</f>
        <v>10218</v>
      </c>
      <c r="L170" s="145">
        <f>SUM(L169+L141)</f>
        <v>99830</v>
      </c>
      <c r="M170" s="146"/>
    </row>
    <row r="171" spans="1:13" s="66" customFormat="1" ht="18.75" customHeight="1">
      <c r="A171" s="98"/>
      <c r="B171" s="98"/>
      <c r="C171" s="98"/>
      <c r="D171" s="1"/>
      <c r="E171" s="98"/>
      <c r="F171" s="73"/>
      <c r="G171" s="73"/>
      <c r="H171" s="73"/>
      <c r="I171" s="131"/>
      <c r="J171" s="131"/>
      <c r="K171" s="131"/>
      <c r="L171" s="131"/>
      <c r="M171" s="73"/>
    </row>
    <row r="172" spans="1:13" s="66" customFormat="1" ht="18.75" customHeight="1">
      <c r="A172" s="98"/>
      <c r="B172" s="98"/>
      <c r="C172" s="98"/>
      <c r="D172" s="1"/>
      <c r="E172" s="539" t="s">
        <v>61</v>
      </c>
      <c r="F172" s="539"/>
      <c r="G172" s="539"/>
      <c r="H172" s="539"/>
      <c r="I172" s="539" t="s">
        <v>62</v>
      </c>
      <c r="J172" s="539"/>
      <c r="K172" s="539"/>
      <c r="L172" s="539"/>
      <c r="M172" s="73"/>
    </row>
    <row r="173" spans="1:13" s="66" customFormat="1" ht="18.75" customHeight="1">
      <c r="A173" s="98"/>
      <c r="B173" s="98"/>
      <c r="C173" s="98"/>
      <c r="D173" s="1"/>
      <c r="E173" s="539" t="str">
        <f>E28</f>
        <v>(............................................................)</v>
      </c>
      <c r="F173" s="539"/>
      <c r="G173" s="539"/>
      <c r="H173" s="539"/>
      <c r="I173" s="539" t="str">
        <f>I28</f>
        <v>(............................................................)</v>
      </c>
      <c r="J173" s="539"/>
      <c r="K173" s="539"/>
      <c r="L173" s="539"/>
      <c r="M173" s="73"/>
    </row>
    <row r="174" spans="1:13" s="66" customFormat="1" ht="18.75" customHeight="1">
      <c r="A174" s="98"/>
      <c r="B174" s="98"/>
      <c r="C174" s="98"/>
      <c r="D174" s="1"/>
      <c r="E174" s="99"/>
      <c r="F174" s="99"/>
      <c r="G174" s="99"/>
      <c r="H174" s="99"/>
      <c r="I174" s="539" t="str">
        <f>I29</f>
        <v>ผู้อำนวยการโรงเรียน .....................................................</v>
      </c>
      <c r="J174" s="539"/>
      <c r="K174" s="539"/>
      <c r="L174" s="539"/>
      <c r="M174" s="73"/>
    </row>
  </sheetData>
  <mergeCells count="199">
    <mergeCell ref="A1:M1"/>
    <mergeCell ref="A3:C3"/>
    <mergeCell ref="D3:I3"/>
    <mergeCell ref="A4:C4"/>
    <mergeCell ref="D4:H4"/>
    <mergeCell ref="I4:J4"/>
    <mergeCell ref="K4:M4"/>
    <mergeCell ref="H5:I5"/>
    <mergeCell ref="J5:K5"/>
    <mergeCell ref="M5:M6"/>
    <mergeCell ref="B5:E6"/>
    <mergeCell ref="B7:E7"/>
    <mergeCell ref="B8:E8"/>
    <mergeCell ref="B9:E9"/>
    <mergeCell ref="B10:E10"/>
    <mergeCell ref="B11:E11"/>
    <mergeCell ref="B12:E12"/>
    <mergeCell ref="B17:E17"/>
    <mergeCell ref="B18:E18"/>
    <mergeCell ref="B19:E19"/>
    <mergeCell ref="B20:E20"/>
    <mergeCell ref="B21:E21"/>
    <mergeCell ref="B23:E23"/>
    <mergeCell ref="B24:E24"/>
    <mergeCell ref="A25:H25"/>
    <mergeCell ref="E27:H27"/>
    <mergeCell ref="I27:L27"/>
    <mergeCell ref="E28:H28"/>
    <mergeCell ref="I28:L28"/>
    <mergeCell ref="I29:L29"/>
    <mergeCell ref="A30:M30"/>
    <mergeCell ref="A32:C32"/>
    <mergeCell ref="H33:I33"/>
    <mergeCell ref="J33:K33"/>
    <mergeCell ref="B35:E35"/>
    <mergeCell ref="B36:E36"/>
    <mergeCell ref="B37:E37"/>
    <mergeCell ref="B38:E38"/>
    <mergeCell ref="M33:M34"/>
    <mergeCell ref="B33:E34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E56:H56"/>
    <mergeCell ref="I56:L56"/>
    <mergeCell ref="E57:H57"/>
    <mergeCell ref="I57:L57"/>
    <mergeCell ref="I58:L58"/>
    <mergeCell ref="A59:M59"/>
    <mergeCell ref="A61:C61"/>
    <mergeCell ref="H62:I62"/>
    <mergeCell ref="J62:K62"/>
    <mergeCell ref="B64:E64"/>
    <mergeCell ref="B65:E65"/>
    <mergeCell ref="B66:E66"/>
    <mergeCell ref="B67:E67"/>
    <mergeCell ref="M62:M63"/>
    <mergeCell ref="B62:E63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E85:H85"/>
    <mergeCell ref="I85:L85"/>
    <mergeCell ref="E86:H86"/>
    <mergeCell ref="I86:L86"/>
    <mergeCell ref="I87:L87"/>
    <mergeCell ref="A88:M88"/>
    <mergeCell ref="A90:C90"/>
    <mergeCell ref="H91:I91"/>
    <mergeCell ref="J91:K91"/>
    <mergeCell ref="B93:E93"/>
    <mergeCell ref="B94:E94"/>
    <mergeCell ref="B95:E95"/>
    <mergeCell ref="B96:E96"/>
    <mergeCell ref="M91:M92"/>
    <mergeCell ref="B91:E92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E114:H114"/>
    <mergeCell ref="I114:L114"/>
    <mergeCell ref="E115:H115"/>
    <mergeCell ref="I115:L115"/>
    <mergeCell ref="I116:L116"/>
    <mergeCell ref="A117:M117"/>
    <mergeCell ref="A119:C119"/>
    <mergeCell ref="H120:I120"/>
    <mergeCell ref="J120:K120"/>
    <mergeCell ref="B122:E122"/>
    <mergeCell ref="B123:E123"/>
    <mergeCell ref="B124:E124"/>
    <mergeCell ref="B125:E125"/>
    <mergeCell ref="M120:M121"/>
    <mergeCell ref="B120:E121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E143:H143"/>
    <mergeCell ref="I143:L143"/>
    <mergeCell ref="E144:H144"/>
    <mergeCell ref="I144:L144"/>
    <mergeCell ref="I145:L145"/>
    <mergeCell ref="A146:M146"/>
    <mergeCell ref="A148:C148"/>
    <mergeCell ref="H149:I149"/>
    <mergeCell ref="J149:K149"/>
    <mergeCell ref="B151:E151"/>
    <mergeCell ref="B152:E152"/>
    <mergeCell ref="B153:E153"/>
    <mergeCell ref="B154:E154"/>
    <mergeCell ref="L149:L150"/>
    <mergeCell ref="M149:M150"/>
    <mergeCell ref="B149:E150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E172:H172"/>
    <mergeCell ref="I172:L172"/>
    <mergeCell ref="E173:H173"/>
    <mergeCell ref="I173:L173"/>
    <mergeCell ref="I174:L174"/>
    <mergeCell ref="A5:A6"/>
    <mergeCell ref="A33:A34"/>
    <mergeCell ref="A62:A63"/>
    <mergeCell ref="A91:A92"/>
    <mergeCell ref="A120:A121"/>
    <mergeCell ref="A149:A150"/>
    <mergeCell ref="F5:F6"/>
    <mergeCell ref="F33:F34"/>
    <mergeCell ref="F62:F63"/>
    <mergeCell ref="F91:F92"/>
    <mergeCell ref="F120:F121"/>
    <mergeCell ref="F149:F150"/>
    <mergeCell ref="G5:G6"/>
    <mergeCell ref="G33:G34"/>
    <mergeCell ref="G62:G63"/>
    <mergeCell ref="G91:G92"/>
    <mergeCell ref="G120:G121"/>
    <mergeCell ref="G149:G150"/>
    <mergeCell ref="L5:L6"/>
    <mergeCell ref="L33:L34"/>
    <mergeCell ref="L62:L63"/>
    <mergeCell ref="L91:L92"/>
    <mergeCell ref="L120:L121"/>
  </mergeCells>
  <pageMargins left="0.43307086614173201" right="0.43307086614173201" top="0.55118110236220497" bottom="0.15748031496063" header="0.196850393700787" footer="0.196850393700787"/>
  <pageSetup paperSize="9" orientation="landscape" horizontalDpi="300" verticalDpi="300"/>
  <headerFooter>
    <oddHeader>&amp;R&amp;"TH SarabunPSK,ธรรมดา"&amp;14แบบ ปร.4 (ก)</oddHeader>
    <oddFooter>&amp;R&amp;"TH SarabunPSK,ธรรมดา"&amp;14หน้าที่ 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2"/>
  <sheetViews>
    <sheetView workbookViewId="0">
      <selection activeCell="H13" sqref="B13:J13"/>
    </sheetView>
  </sheetViews>
  <sheetFormatPr defaultColWidth="9" defaultRowHeight="18"/>
  <cols>
    <col min="1" max="1" width="6.140625" style="33" customWidth="1"/>
    <col min="2" max="2" width="6.7109375" style="33" customWidth="1"/>
    <col min="3" max="3" width="3.28515625" style="33" customWidth="1"/>
    <col min="4" max="4" width="9.7109375" style="33" customWidth="1"/>
    <col min="5" max="5" width="3.85546875" style="33" customWidth="1"/>
    <col min="6" max="6" width="3.7109375" style="33" customWidth="1"/>
    <col min="7" max="7" width="4" style="33" customWidth="1"/>
    <col min="8" max="8" width="3.7109375" style="33" customWidth="1"/>
    <col min="9" max="9" width="17" style="33" customWidth="1"/>
    <col min="10" max="10" width="9" style="33" customWidth="1"/>
    <col min="11" max="11" width="12.42578125" style="33" customWidth="1"/>
    <col min="12" max="12" width="12.85546875" style="33" customWidth="1"/>
  </cols>
  <sheetData>
    <row r="1" spans="1:12" s="32" customFormat="1" ht="23.25">
      <c r="A1" s="612" t="s">
        <v>65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47" t="s">
        <v>66</v>
      </c>
    </row>
    <row r="2" spans="1:12" s="32" customFormat="1" ht="23.25">
      <c r="A2" s="34" t="s">
        <v>67</v>
      </c>
      <c r="B2" s="613" t="s">
        <v>68</v>
      </c>
      <c r="C2" s="613"/>
      <c r="D2" s="613"/>
      <c r="E2" s="614" t="str">
        <f>+ปร.4สี่หน้า!E2</f>
        <v>ปรับปรุงซ่อมแซมอาคารเรียนอาคารประกอบและสิ่งก่อสร้างอื่นที่ชำรุดทรุดโทรม</v>
      </c>
      <c r="F2" s="614"/>
      <c r="G2" s="614"/>
      <c r="H2" s="614"/>
      <c r="I2" s="614"/>
      <c r="J2" s="614"/>
      <c r="K2" s="614"/>
      <c r="L2" s="614"/>
    </row>
    <row r="3" spans="1:12" s="32" customFormat="1" ht="23.25">
      <c r="A3" s="35" t="s">
        <v>67</v>
      </c>
      <c r="B3" s="3" t="s">
        <v>45</v>
      </c>
      <c r="C3" s="3"/>
      <c r="D3" s="3"/>
      <c r="E3" s="4" t="str">
        <f>+ปร.4สี่หน้า!D3</f>
        <v>โรงเรียน      ตำบล      อำเภอ      จังหวัด</v>
      </c>
      <c r="F3" s="4"/>
      <c r="G3" s="4"/>
      <c r="H3" s="4"/>
      <c r="I3" s="4"/>
      <c r="J3" s="5"/>
      <c r="K3" s="683"/>
      <c r="L3" s="683"/>
    </row>
    <row r="4" spans="1:12" s="32" customFormat="1" ht="23.25">
      <c r="A4" s="35" t="s">
        <v>67</v>
      </c>
      <c r="B4" s="36" t="s">
        <v>69</v>
      </c>
      <c r="C4" s="36"/>
      <c r="D4" s="36"/>
      <c r="E4" s="37" t="str">
        <f>+ปร.4สี่หน้า!J3</f>
        <v>สพป.ปัตตานี เขต 2</v>
      </c>
      <c r="F4" s="4"/>
      <c r="G4" s="4"/>
      <c r="H4" s="4"/>
      <c r="I4" s="4"/>
      <c r="J4" s="4"/>
      <c r="K4" s="4"/>
      <c r="L4" s="4"/>
    </row>
    <row r="5" spans="1:12" s="32" customFormat="1" ht="23.25">
      <c r="A5" s="35" t="s">
        <v>67</v>
      </c>
      <c r="B5" s="605" t="s">
        <v>70</v>
      </c>
      <c r="C5" s="605"/>
      <c r="D5" s="605"/>
      <c r="E5" s="605"/>
      <c r="F5" s="605"/>
      <c r="G5" s="605"/>
      <c r="H5" s="605"/>
      <c r="I5" s="50" t="s">
        <v>52</v>
      </c>
      <c r="J5" s="13">
        <v>6</v>
      </c>
      <c r="K5" s="603" t="s">
        <v>71</v>
      </c>
      <c r="L5" s="603"/>
    </row>
    <row r="6" spans="1:12" s="32" customFormat="1" ht="23.25">
      <c r="A6" s="35" t="s">
        <v>67</v>
      </c>
      <c r="B6" s="3" t="s">
        <v>49</v>
      </c>
      <c r="C6" s="4"/>
      <c r="D6" s="4"/>
      <c r="E6" s="4"/>
      <c r="F6" s="713">
        <f>+ปร.4สี่หน้า!K4</f>
        <v>241345</v>
      </c>
      <c r="G6" s="713"/>
      <c r="H6" s="713"/>
      <c r="I6" s="713"/>
      <c r="J6" s="713"/>
      <c r="K6" s="608" t="s">
        <v>20</v>
      </c>
      <c r="L6" s="608"/>
    </row>
    <row r="7" spans="1:12" s="32" customFormat="1" ht="23.25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s="32" customFormat="1" ht="21.75">
      <c r="A8" s="571" t="s">
        <v>50</v>
      </c>
      <c r="B8" s="575" t="s">
        <v>51</v>
      </c>
      <c r="C8" s="576"/>
      <c r="D8" s="576"/>
      <c r="E8" s="576"/>
      <c r="F8" s="576"/>
      <c r="G8" s="576"/>
      <c r="H8" s="576"/>
      <c r="I8" s="40" t="s">
        <v>72</v>
      </c>
      <c r="J8" s="573" t="s">
        <v>73</v>
      </c>
      <c r="K8" s="51" t="s">
        <v>74</v>
      </c>
      <c r="L8" s="571" t="s">
        <v>57</v>
      </c>
    </row>
    <row r="9" spans="1:12" s="32" customFormat="1" ht="21.75">
      <c r="A9" s="572"/>
      <c r="B9" s="577"/>
      <c r="C9" s="578"/>
      <c r="D9" s="578"/>
      <c r="E9" s="578"/>
      <c r="F9" s="578"/>
      <c r="G9" s="578"/>
      <c r="H9" s="578"/>
      <c r="I9" s="52" t="s">
        <v>75</v>
      </c>
      <c r="J9" s="574"/>
      <c r="K9" s="52" t="s">
        <v>75</v>
      </c>
      <c r="L9" s="572"/>
    </row>
    <row r="10" spans="1:12" s="32" customFormat="1" ht="23.25">
      <c r="A10" s="41">
        <v>1</v>
      </c>
      <c r="B10" s="609" t="s">
        <v>76</v>
      </c>
      <c r="C10" s="610"/>
      <c r="D10" s="610"/>
      <c r="E10" s="610"/>
      <c r="F10" s="610"/>
      <c r="G10" s="610"/>
      <c r="H10" s="610"/>
      <c r="I10" s="53">
        <f>ปร.4หกหน้า!L170</f>
        <v>99830</v>
      </c>
      <c r="J10" s="54">
        <f>'Factor F(6)'!G24</f>
        <v>1.3073999999999999</v>
      </c>
      <c r="K10" s="53">
        <f>I10*ROUND(J10,4)</f>
        <v>130517.742</v>
      </c>
      <c r="L10" s="10"/>
    </row>
    <row r="11" spans="1:12" s="32" customFormat="1" ht="23.25">
      <c r="A11" s="11"/>
      <c r="B11" s="602"/>
      <c r="C11" s="603"/>
      <c r="D11" s="603"/>
      <c r="E11" s="603"/>
      <c r="F11" s="603"/>
      <c r="G11" s="603"/>
      <c r="H11" s="603"/>
      <c r="I11" s="55"/>
      <c r="J11" s="56"/>
      <c r="K11" s="55"/>
      <c r="L11" s="27"/>
    </row>
    <row r="12" spans="1:12" s="32" customFormat="1" ht="23.25">
      <c r="A12" s="11"/>
      <c r="B12" s="689"/>
      <c r="C12" s="690"/>
      <c r="D12" s="690"/>
      <c r="E12" s="690"/>
      <c r="F12" s="690"/>
      <c r="G12" s="690"/>
      <c r="H12" s="690"/>
      <c r="I12" s="57"/>
      <c r="J12" s="56"/>
      <c r="K12" s="55"/>
      <c r="L12" s="27"/>
    </row>
    <row r="13" spans="1:12" s="32" customFormat="1" ht="23.25">
      <c r="A13" s="11"/>
      <c r="B13" s="685"/>
      <c r="C13" s="686"/>
      <c r="D13" s="686"/>
      <c r="E13" s="686"/>
      <c r="F13" s="686"/>
      <c r="G13" s="686"/>
      <c r="H13" s="687"/>
      <c r="I13" s="56"/>
      <c r="J13" s="56"/>
      <c r="K13" s="58"/>
      <c r="L13" s="27"/>
    </row>
    <row r="14" spans="1:12" s="32" customFormat="1" ht="23.25">
      <c r="A14" s="11"/>
      <c r="B14" s="594"/>
      <c r="C14" s="595"/>
      <c r="D14" s="595"/>
      <c r="E14" s="595"/>
      <c r="F14" s="595"/>
      <c r="G14" s="595"/>
      <c r="H14" s="42"/>
      <c r="I14" s="56"/>
      <c r="J14" s="56"/>
      <c r="K14" s="55"/>
      <c r="L14" s="27"/>
    </row>
    <row r="15" spans="1:12" s="32" customFormat="1" ht="23.25">
      <c r="A15" s="27"/>
      <c r="B15" s="598"/>
      <c r="C15" s="599"/>
      <c r="D15" s="599"/>
      <c r="E15" s="599"/>
      <c r="F15" s="599"/>
      <c r="G15" s="599"/>
      <c r="H15" s="45"/>
      <c r="I15" s="56"/>
      <c r="J15" s="56"/>
      <c r="K15" s="55"/>
      <c r="L15" s="27"/>
    </row>
    <row r="16" spans="1:12" s="32" customFormat="1" ht="23.25">
      <c r="A16" s="27"/>
      <c r="B16" s="598"/>
      <c r="C16" s="599"/>
      <c r="D16" s="599"/>
      <c r="E16" s="599"/>
      <c r="F16" s="599"/>
      <c r="G16" s="599"/>
      <c r="H16" s="45"/>
      <c r="I16" s="56"/>
      <c r="J16" s="56"/>
      <c r="K16" s="55"/>
      <c r="L16" s="27"/>
    </row>
    <row r="17" spans="1:12" s="32" customFormat="1" ht="23.25">
      <c r="A17" s="28"/>
      <c r="B17" s="585"/>
      <c r="C17" s="586"/>
      <c r="D17" s="586"/>
      <c r="E17" s="586"/>
      <c r="F17" s="586"/>
      <c r="G17" s="586"/>
      <c r="H17" s="46"/>
      <c r="I17" s="59"/>
      <c r="J17" s="59"/>
      <c r="K17" s="60"/>
      <c r="L17" s="28"/>
    </row>
    <row r="18" spans="1:12" s="32" customFormat="1" ht="23.25">
      <c r="A18" s="589" t="s">
        <v>77</v>
      </c>
      <c r="B18" s="712"/>
      <c r="C18" s="712"/>
      <c r="D18" s="712"/>
      <c r="E18" s="712"/>
      <c r="F18" s="712"/>
      <c r="G18" s="712"/>
      <c r="H18" s="712"/>
      <c r="I18" s="590"/>
      <c r="J18" s="591"/>
      <c r="K18" s="61">
        <f>SUM(K10:K17)</f>
        <v>130517.742</v>
      </c>
      <c r="L18" s="62"/>
    </row>
    <row r="19" spans="1:12" s="32" customFormat="1" ht="23.25">
      <c r="A19" s="592" t="str">
        <f>"("&amp;BAHTTEXT(K19)&amp;")"</f>
        <v>(หนึ่งแสนสามหมื่นห้าร้อยบาทถ้วน)</v>
      </c>
      <c r="B19" s="593"/>
      <c r="C19" s="593"/>
      <c r="D19" s="593"/>
      <c r="E19" s="593"/>
      <c r="F19" s="593"/>
      <c r="G19" s="593"/>
      <c r="H19" s="593"/>
      <c r="I19" s="593"/>
      <c r="J19" s="63" t="s">
        <v>78</v>
      </c>
      <c r="K19" s="64">
        <f>ROUNDDOWN(K18,-2)</f>
        <v>130500</v>
      </c>
      <c r="L19" s="65" t="s">
        <v>79</v>
      </c>
    </row>
    <row r="20" spans="1:12" s="32" customFormat="1" ht="23.25">
      <c r="A20" s="23"/>
      <c r="B20" s="583"/>
      <c r="C20" s="583"/>
      <c r="D20" s="583"/>
      <c r="E20" s="583"/>
      <c r="F20" s="583"/>
      <c r="G20" s="580"/>
      <c r="H20" s="580"/>
      <c r="I20" s="580"/>
      <c r="J20" s="580"/>
      <c r="K20" s="580"/>
      <c r="L20" s="580"/>
    </row>
    <row r="21" spans="1:12" s="32" customFormat="1" ht="23.25">
      <c r="A21" s="23"/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</row>
    <row r="22" spans="1:12" s="32" customFormat="1" ht="21.95" customHeight="1">
      <c r="A22" s="23"/>
      <c r="B22" s="583" t="s">
        <v>80</v>
      </c>
      <c r="C22" s="583"/>
      <c r="D22" s="583"/>
      <c r="E22" s="583"/>
      <c r="F22" s="583"/>
      <c r="G22" s="580"/>
      <c r="H22" s="580"/>
      <c r="I22" s="580"/>
      <c r="J22" s="580"/>
      <c r="K22" s="580"/>
      <c r="L22" s="580"/>
    </row>
    <row r="23" spans="1:12" s="32" customFormat="1" ht="21.95" customHeight="1">
      <c r="A23" s="23"/>
      <c r="B23" s="580"/>
      <c r="C23" s="580"/>
      <c r="D23" s="580"/>
      <c r="E23" s="580"/>
      <c r="F23" s="580"/>
      <c r="G23" s="580" t="s">
        <v>209</v>
      </c>
      <c r="H23" s="580"/>
      <c r="I23" s="580"/>
      <c r="J23" s="580"/>
      <c r="K23" s="580"/>
      <c r="L23" s="580"/>
    </row>
    <row r="24" spans="1:12" s="32" customFormat="1" ht="21.95" customHeight="1">
      <c r="A24" s="2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s="32" customFormat="1" ht="21.95" customHeight="1">
      <c r="A25" s="23"/>
      <c r="B25" s="583" t="s">
        <v>82</v>
      </c>
      <c r="C25" s="583"/>
      <c r="D25" s="583"/>
      <c r="E25" s="583"/>
      <c r="F25" s="583"/>
      <c r="G25" s="580"/>
      <c r="H25" s="580"/>
      <c r="I25" s="580"/>
      <c r="J25" s="583" t="s">
        <v>102</v>
      </c>
      <c r="K25" s="583"/>
      <c r="L25" s="583"/>
    </row>
    <row r="26" spans="1:12" s="32" customFormat="1" ht="21.95" customHeight="1">
      <c r="A26" s="23"/>
      <c r="B26" s="580"/>
      <c r="C26" s="580"/>
      <c r="D26" s="580"/>
      <c r="E26" s="580"/>
      <c r="F26" s="580"/>
      <c r="G26" s="580" t="s">
        <v>209</v>
      </c>
      <c r="H26" s="580"/>
      <c r="I26" s="580"/>
      <c r="J26" s="580"/>
      <c r="K26" s="580"/>
      <c r="L26" s="580"/>
    </row>
    <row r="27" spans="1:12" s="32" customFormat="1" ht="21.95" customHeight="1">
      <c r="A27" s="2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s="32" customFormat="1" ht="21.95" customHeight="1">
      <c r="A28" s="23"/>
      <c r="B28" s="583" t="s">
        <v>82</v>
      </c>
      <c r="C28" s="583"/>
      <c r="D28" s="583"/>
      <c r="E28" s="583"/>
      <c r="F28" s="583"/>
      <c r="G28" s="580"/>
      <c r="H28" s="580"/>
      <c r="I28" s="580"/>
      <c r="J28" s="581" t="s">
        <v>84</v>
      </c>
      <c r="K28" s="581"/>
      <c r="L28" s="581"/>
    </row>
    <row r="29" spans="1:12" s="32" customFormat="1" ht="21.95" customHeight="1">
      <c r="A29" s="48"/>
      <c r="B29" s="580"/>
      <c r="C29" s="580"/>
      <c r="D29" s="580"/>
      <c r="E29" s="580"/>
      <c r="F29" s="580"/>
      <c r="G29" s="580" t="s">
        <v>209</v>
      </c>
      <c r="H29" s="580"/>
      <c r="I29" s="580"/>
      <c r="J29" s="581" t="s">
        <v>85</v>
      </c>
      <c r="K29" s="581"/>
      <c r="L29" s="581"/>
    </row>
    <row r="30" spans="1:12" s="32" customFormat="1" ht="21.95" customHeight="1">
      <c r="A30" s="48"/>
      <c r="B30" s="17"/>
      <c r="C30" s="17"/>
      <c r="D30" s="17"/>
      <c r="E30" s="17"/>
      <c r="F30" s="17"/>
      <c r="G30" s="17"/>
      <c r="H30" s="17"/>
      <c r="I30" s="17"/>
      <c r="J30" s="22"/>
      <c r="K30" s="22"/>
      <c r="L30" s="22"/>
    </row>
    <row r="31" spans="1:12" s="32" customFormat="1" ht="21.95" customHeight="1">
      <c r="A31" s="49"/>
      <c r="B31" s="583" t="s">
        <v>86</v>
      </c>
      <c r="C31" s="583"/>
      <c r="D31" s="583"/>
      <c r="E31" s="583"/>
      <c r="F31" s="583"/>
      <c r="G31" s="580"/>
      <c r="H31" s="580"/>
      <c r="I31" s="580"/>
      <c r="J31" s="581" t="s">
        <v>87</v>
      </c>
      <c r="K31" s="581"/>
      <c r="L31" s="581"/>
    </row>
    <row r="32" spans="1:12" s="32" customFormat="1" ht="21.95" customHeight="1">
      <c r="A32" s="49"/>
      <c r="B32" s="580"/>
      <c r="C32" s="580"/>
      <c r="D32" s="580"/>
      <c r="E32" s="580"/>
      <c r="F32" s="580"/>
      <c r="G32" s="580" t="s">
        <v>209</v>
      </c>
      <c r="H32" s="580"/>
      <c r="I32" s="580"/>
      <c r="J32" s="581" t="s">
        <v>85</v>
      </c>
      <c r="K32" s="581"/>
      <c r="L32" s="581"/>
    </row>
  </sheetData>
  <mergeCells count="52">
    <mergeCell ref="A1:K1"/>
    <mergeCell ref="B2:D2"/>
    <mergeCell ref="E2:L2"/>
    <mergeCell ref="K3:L3"/>
    <mergeCell ref="B5:H5"/>
    <mergeCell ref="K5:L5"/>
    <mergeCell ref="F6:J6"/>
    <mergeCell ref="K6:L6"/>
    <mergeCell ref="B10:H10"/>
    <mergeCell ref="B11:H11"/>
    <mergeCell ref="B12:H12"/>
    <mergeCell ref="B13:H13"/>
    <mergeCell ref="B14:G14"/>
    <mergeCell ref="B15:G15"/>
    <mergeCell ref="B16:G16"/>
    <mergeCell ref="B17:G17"/>
    <mergeCell ref="A18:J18"/>
    <mergeCell ref="A19:I19"/>
    <mergeCell ref="B20:F20"/>
    <mergeCell ref="G20:I20"/>
    <mergeCell ref="J20:L20"/>
    <mergeCell ref="B21:F21"/>
    <mergeCell ref="G21:I21"/>
    <mergeCell ref="J21:L21"/>
    <mergeCell ref="B22:F22"/>
    <mergeCell ref="G22:I22"/>
    <mergeCell ref="J22:L22"/>
    <mergeCell ref="B28:F28"/>
    <mergeCell ref="G28:I28"/>
    <mergeCell ref="J28:L28"/>
    <mergeCell ref="B23:F23"/>
    <mergeCell ref="G23:I23"/>
    <mergeCell ref="J23:L23"/>
    <mergeCell ref="B25:F25"/>
    <mergeCell ref="G25:I25"/>
    <mergeCell ref="J25:L25"/>
    <mergeCell ref="B32:F32"/>
    <mergeCell ref="G32:I32"/>
    <mergeCell ref="J32:L32"/>
    <mergeCell ref="A8:A9"/>
    <mergeCell ref="J8:J9"/>
    <mergeCell ref="L8:L9"/>
    <mergeCell ref="B8:H9"/>
    <mergeCell ref="B29:F29"/>
    <mergeCell ref="G29:I29"/>
    <mergeCell ref="J29:L29"/>
    <mergeCell ref="B31:F31"/>
    <mergeCell ref="G31:I31"/>
    <mergeCell ref="J31:L31"/>
    <mergeCell ref="B26:F26"/>
    <mergeCell ref="G26:I26"/>
    <mergeCell ref="J26:L26"/>
  </mergeCells>
  <printOptions horizontalCentered="1"/>
  <pageMargins left="0.511811023622047" right="0.511811023622047" top="0.74803149606299202" bottom="0.74803149606299202" header="0.31496062992126" footer="0.31496062992126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3"/>
  <sheetViews>
    <sheetView topLeftCell="A10" workbookViewId="0">
      <selection activeCell="H13" sqref="H13:J13"/>
    </sheetView>
  </sheetViews>
  <sheetFormatPr defaultColWidth="9" defaultRowHeight="21.75"/>
  <cols>
    <col min="1" max="1" width="7.85546875" style="1" customWidth="1"/>
    <col min="2" max="2" width="1.28515625" style="1" customWidth="1"/>
    <col min="3" max="3" width="4.140625" style="1" customWidth="1"/>
    <col min="4" max="4" width="8.28515625" style="1" customWidth="1"/>
    <col min="5" max="5" width="16" style="1" customWidth="1"/>
    <col min="6" max="6" width="10.140625" style="1" customWidth="1"/>
    <col min="7" max="7" width="4" style="1" customWidth="1"/>
    <col min="8" max="8" width="6" style="2" customWidth="1"/>
    <col min="9" max="9" width="8.42578125" style="2" customWidth="1"/>
    <col min="10" max="10" width="8" style="2" customWidth="1"/>
    <col min="11" max="11" width="14.28515625" style="1" customWidth="1"/>
  </cols>
  <sheetData>
    <row r="1" spans="1:11">
      <c r="A1" s="648" t="s">
        <v>65</v>
      </c>
      <c r="B1" s="648"/>
      <c r="C1" s="648"/>
      <c r="D1" s="648"/>
      <c r="E1" s="648"/>
      <c r="F1" s="648"/>
      <c r="G1" s="648"/>
      <c r="H1" s="648"/>
      <c r="I1" s="648"/>
      <c r="J1" s="648"/>
      <c r="K1" s="25" t="s">
        <v>88</v>
      </c>
    </row>
    <row r="2" spans="1:11">
      <c r="A2" s="613" t="s">
        <v>68</v>
      </c>
      <c r="B2" s="613"/>
      <c r="C2" s="613"/>
      <c r="D2" s="614" t="str">
        <f>+ปร.4สี่หน้า!E2</f>
        <v>ปรับปรุงซ่อมแซมอาคารเรียนอาคารประกอบและสิ่งก่อสร้างอื่นที่ชำรุดทรุดโทรม</v>
      </c>
      <c r="E2" s="614"/>
      <c r="F2" s="614"/>
      <c r="G2" s="614"/>
      <c r="H2" s="614"/>
      <c r="I2" s="614"/>
      <c r="J2" s="614"/>
      <c r="K2" s="614"/>
    </row>
    <row r="3" spans="1:11">
      <c r="A3" s="605" t="s">
        <v>45</v>
      </c>
      <c r="B3" s="605"/>
      <c r="C3" s="605"/>
      <c r="D3" s="603" t="str">
        <f>+ปร.4สี่หน้า!D3</f>
        <v>โรงเรียน      ตำบล      อำเภอ      จังหวัด</v>
      </c>
      <c r="E3" s="603"/>
      <c r="F3" s="603"/>
      <c r="G3" s="714"/>
      <c r="H3" s="714"/>
      <c r="I3" s="603"/>
      <c r="J3" s="603"/>
      <c r="K3" s="603"/>
    </row>
    <row r="4" spans="1:11">
      <c r="A4" s="605" t="s">
        <v>69</v>
      </c>
      <c r="B4" s="605"/>
      <c r="C4" s="4"/>
      <c r="D4" s="6" t="str">
        <f>+ปร.5สี่หน้า!E4</f>
        <v>สพป.ปัตตานี เขต 2</v>
      </c>
      <c r="E4" s="4"/>
      <c r="F4" s="4"/>
      <c r="G4" s="4"/>
      <c r="H4" s="4"/>
      <c r="I4" s="4"/>
      <c r="J4" s="4"/>
      <c r="K4" s="4"/>
    </row>
    <row r="5" spans="1:11">
      <c r="A5" s="603" t="s">
        <v>112</v>
      </c>
      <c r="B5" s="603"/>
      <c r="C5" s="603"/>
      <c r="D5" s="603"/>
      <c r="E5" s="603"/>
      <c r="F5" s="7"/>
      <c r="G5" s="603" t="s">
        <v>52</v>
      </c>
      <c r="H5" s="603"/>
      <c r="I5" s="624">
        <v>8</v>
      </c>
      <c r="J5" s="624"/>
      <c r="K5" s="9" t="s">
        <v>71</v>
      </c>
    </row>
    <row r="6" spans="1:11">
      <c r="A6" s="603" t="s">
        <v>49</v>
      </c>
      <c r="B6" s="603"/>
      <c r="C6" s="603"/>
      <c r="D6" s="603"/>
      <c r="E6" s="8">
        <f>+ปร.4สี่หน้า!K4</f>
        <v>241345</v>
      </c>
      <c r="F6" s="9"/>
      <c r="G6" s="603"/>
      <c r="H6" s="603"/>
      <c r="I6" s="603"/>
      <c r="J6" s="608"/>
      <c r="K6" s="608"/>
    </row>
    <row r="7" spans="1:11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</row>
    <row r="8" spans="1:11" ht="21.75" customHeight="1">
      <c r="A8" s="615" t="s">
        <v>50</v>
      </c>
      <c r="B8" s="575" t="s">
        <v>51</v>
      </c>
      <c r="C8" s="576"/>
      <c r="D8" s="576"/>
      <c r="E8" s="576"/>
      <c r="F8" s="576"/>
      <c r="G8" s="573"/>
      <c r="H8" s="636" t="s">
        <v>74</v>
      </c>
      <c r="I8" s="637"/>
      <c r="J8" s="638"/>
      <c r="K8" s="615" t="s">
        <v>57</v>
      </c>
    </row>
    <row r="9" spans="1:11" ht="21.75" customHeight="1">
      <c r="A9" s="616"/>
      <c r="B9" s="577"/>
      <c r="C9" s="578"/>
      <c r="D9" s="578"/>
      <c r="E9" s="578"/>
      <c r="F9" s="578"/>
      <c r="G9" s="574"/>
      <c r="H9" s="639" t="s">
        <v>75</v>
      </c>
      <c r="I9" s="640"/>
      <c r="J9" s="641"/>
      <c r="K9" s="616"/>
    </row>
    <row r="10" spans="1:11">
      <c r="A10" s="10"/>
      <c r="B10" s="642" t="s">
        <v>90</v>
      </c>
      <c r="C10" s="643"/>
      <c r="D10" s="643"/>
      <c r="E10" s="643"/>
      <c r="F10" s="643"/>
      <c r="G10" s="644"/>
      <c r="H10" s="645"/>
      <c r="I10" s="646"/>
      <c r="J10" s="647"/>
      <c r="K10" s="10"/>
    </row>
    <row r="11" spans="1:11">
      <c r="A11" s="11">
        <f>A10+1</f>
        <v>1</v>
      </c>
      <c r="B11" s="602" t="s">
        <v>91</v>
      </c>
      <c r="C11" s="603"/>
      <c r="D11" s="603"/>
      <c r="E11" s="603"/>
      <c r="F11" s="603"/>
      <c r="G11" s="604"/>
      <c r="H11" s="626">
        <f>ปร.5หกหน้า!K19</f>
        <v>130500</v>
      </c>
      <c r="I11" s="627"/>
      <c r="J11" s="628"/>
      <c r="K11" s="27"/>
    </row>
    <row r="12" spans="1:11">
      <c r="A12" s="11"/>
      <c r="B12" s="602"/>
      <c r="C12" s="603"/>
      <c r="D12" s="603"/>
      <c r="E12" s="603"/>
      <c r="F12" s="603"/>
      <c r="G12" s="604"/>
      <c r="H12" s="626"/>
      <c r="I12" s="627"/>
      <c r="J12" s="628"/>
      <c r="K12" s="27"/>
    </row>
    <row r="13" spans="1:11">
      <c r="A13" s="11"/>
      <c r="B13" s="602"/>
      <c r="C13" s="603"/>
      <c r="D13" s="603"/>
      <c r="E13" s="603"/>
      <c r="F13" s="603"/>
      <c r="G13" s="604"/>
      <c r="H13" s="626"/>
      <c r="I13" s="627"/>
      <c r="J13" s="628"/>
      <c r="K13" s="27"/>
    </row>
    <row r="14" spans="1:11">
      <c r="A14" s="11"/>
      <c r="B14" s="623"/>
      <c r="C14" s="624"/>
      <c r="D14" s="624"/>
      <c r="E14" s="624"/>
      <c r="F14" s="624"/>
      <c r="G14" s="625"/>
      <c r="H14" s="626"/>
      <c r="I14" s="627"/>
      <c r="J14" s="628"/>
      <c r="K14" s="27"/>
    </row>
    <row r="15" spans="1:11">
      <c r="A15" s="11"/>
      <c r="B15" s="623"/>
      <c r="C15" s="624"/>
      <c r="D15" s="624"/>
      <c r="E15" s="624"/>
      <c r="F15" s="624"/>
      <c r="G15" s="625"/>
      <c r="H15" s="626"/>
      <c r="I15" s="627"/>
      <c r="J15" s="628"/>
      <c r="K15" s="27"/>
    </row>
    <row r="16" spans="1:11">
      <c r="A16" s="11"/>
      <c r="B16" s="623"/>
      <c r="C16" s="624"/>
      <c r="D16" s="624"/>
      <c r="E16" s="624"/>
      <c r="F16" s="624"/>
      <c r="G16" s="625"/>
      <c r="H16" s="626"/>
      <c r="I16" s="627"/>
      <c r="J16" s="628"/>
      <c r="K16" s="27"/>
    </row>
    <row r="17" spans="1:11">
      <c r="A17" s="11"/>
      <c r="B17" s="623"/>
      <c r="C17" s="624"/>
      <c r="D17" s="624"/>
      <c r="E17" s="624"/>
      <c r="F17" s="624"/>
      <c r="G17" s="625"/>
      <c r="H17" s="626"/>
      <c r="I17" s="627"/>
      <c r="J17" s="628"/>
      <c r="K17" s="27"/>
    </row>
    <row r="18" spans="1:11">
      <c r="A18" s="11"/>
      <c r="B18" s="623"/>
      <c r="C18" s="624"/>
      <c r="D18" s="624"/>
      <c r="E18" s="624"/>
      <c r="F18" s="624"/>
      <c r="G18" s="625"/>
      <c r="H18" s="626"/>
      <c r="I18" s="627"/>
      <c r="J18" s="628"/>
      <c r="K18" s="27"/>
    </row>
    <row r="19" spans="1:11">
      <c r="A19" s="14"/>
      <c r="B19" s="629"/>
      <c r="C19" s="630"/>
      <c r="D19" s="630"/>
      <c r="E19" s="630"/>
      <c r="F19" s="630"/>
      <c r="G19" s="631"/>
      <c r="H19" s="632"/>
      <c r="I19" s="633"/>
      <c r="J19" s="634"/>
      <c r="K19" s="28"/>
    </row>
    <row r="20" spans="1:11">
      <c r="A20" s="617" t="s">
        <v>90</v>
      </c>
      <c r="B20" s="589" t="s">
        <v>92</v>
      </c>
      <c r="C20" s="590"/>
      <c r="D20" s="590"/>
      <c r="E20" s="590"/>
      <c r="F20" s="590"/>
      <c r="G20" s="591"/>
      <c r="H20" s="620">
        <f>SUM(H11:H19)</f>
        <v>130500</v>
      </c>
      <c r="I20" s="621"/>
      <c r="J20" s="622"/>
      <c r="K20" s="29" t="s">
        <v>79</v>
      </c>
    </row>
    <row r="21" spans="1:11">
      <c r="A21" s="572"/>
      <c r="B21" s="592" t="str">
        <f>"("&amp;BAHTTEXT(H20)&amp;")"</f>
        <v>(หนึ่งแสนสามหมื่นห้าร้อยบาทถ้วน)</v>
      </c>
      <c r="C21" s="593"/>
      <c r="D21" s="593"/>
      <c r="E21" s="593"/>
      <c r="F21" s="593"/>
      <c r="G21" s="593"/>
      <c r="H21" s="593"/>
      <c r="I21" s="593"/>
      <c r="J21" s="593"/>
      <c r="K21" s="30"/>
    </row>
    <row r="22" spans="1:11">
      <c r="A22" s="15"/>
      <c r="B22" s="619"/>
      <c r="C22" s="619"/>
      <c r="D22" s="619"/>
      <c r="E22" s="580"/>
      <c r="F22" s="580"/>
      <c r="G22" s="17"/>
      <c r="H22" s="18"/>
      <c r="I22" s="18"/>
      <c r="J22" s="18"/>
      <c r="K22" s="18"/>
    </row>
    <row r="23" spans="1:11">
      <c r="A23" s="583" t="s">
        <v>80</v>
      </c>
      <c r="B23" s="583"/>
      <c r="C23" s="583"/>
      <c r="D23" s="583"/>
      <c r="E23" s="580"/>
      <c r="F23" s="580"/>
      <c r="G23" s="580"/>
      <c r="H23" s="580"/>
      <c r="I23" s="24"/>
      <c r="J23" s="24"/>
      <c r="K23" s="23"/>
    </row>
    <row r="24" spans="1:11">
      <c r="A24" s="19"/>
      <c r="B24" s="19"/>
      <c r="C24" s="19"/>
      <c r="D24" s="19"/>
      <c r="E24" s="618" t="s">
        <v>114</v>
      </c>
      <c r="F24" s="618"/>
      <c r="G24" s="21"/>
      <c r="H24" s="21"/>
      <c r="I24" s="22"/>
      <c r="J24" s="22"/>
      <c r="K24" s="23"/>
    </row>
    <row r="25" spans="1:11">
      <c r="A25" s="19"/>
      <c r="B25" s="16"/>
      <c r="C25" s="16"/>
      <c r="D25" s="16"/>
      <c r="E25" s="20"/>
      <c r="F25" s="20"/>
      <c r="G25" s="20"/>
      <c r="H25" s="20"/>
      <c r="I25" s="22"/>
      <c r="J25" s="22"/>
      <c r="K25" s="23"/>
    </row>
    <row r="26" spans="1:11">
      <c r="A26" s="583" t="s">
        <v>82</v>
      </c>
      <c r="B26" s="583"/>
      <c r="C26" s="583"/>
      <c r="D26" s="583"/>
      <c r="E26" s="580"/>
      <c r="F26" s="580"/>
      <c r="G26" s="22"/>
      <c r="H26" s="22" t="s">
        <v>104</v>
      </c>
      <c r="I26" s="24"/>
      <c r="J26" s="24"/>
      <c r="K26" s="23"/>
    </row>
    <row r="27" spans="1:11">
      <c r="A27" s="23"/>
      <c r="B27" s="580"/>
      <c r="C27" s="580"/>
      <c r="D27" s="580"/>
      <c r="E27" s="618" t="s">
        <v>115</v>
      </c>
      <c r="F27" s="618"/>
      <c r="G27" s="24"/>
      <c r="H27" s="23"/>
      <c r="I27" s="22"/>
      <c r="J27" s="22"/>
      <c r="K27" s="23"/>
    </row>
    <row r="28" spans="1:11">
      <c r="A28" s="23"/>
      <c r="B28" s="17"/>
      <c r="C28" s="17"/>
      <c r="D28" s="17"/>
      <c r="E28" s="20"/>
      <c r="F28" s="20"/>
      <c r="G28" s="24"/>
      <c r="H28" s="23"/>
      <c r="I28" s="22"/>
      <c r="J28" s="22"/>
      <c r="K28" s="23"/>
    </row>
    <row r="29" spans="1:11">
      <c r="A29" s="583" t="s">
        <v>82</v>
      </c>
      <c r="B29" s="583"/>
      <c r="C29" s="583"/>
      <c r="D29" s="583"/>
      <c r="E29" s="580"/>
      <c r="F29" s="580"/>
      <c r="G29" s="22"/>
      <c r="H29" s="22" t="s">
        <v>84</v>
      </c>
      <c r="I29" s="22"/>
      <c r="J29" s="22"/>
      <c r="K29" s="22"/>
    </row>
    <row r="30" spans="1:11">
      <c r="A30" s="23"/>
      <c r="B30" s="580"/>
      <c r="C30" s="580"/>
      <c r="D30" s="580"/>
      <c r="E30" s="618" t="s">
        <v>114</v>
      </c>
      <c r="F30" s="618"/>
      <c r="G30" s="22"/>
      <c r="H30" s="22" t="s">
        <v>85</v>
      </c>
      <c r="I30" s="22"/>
      <c r="J30" s="31"/>
      <c r="K30" s="31"/>
    </row>
    <row r="31" spans="1:11">
      <c r="A31" s="23"/>
      <c r="B31" s="17"/>
      <c r="C31" s="17"/>
      <c r="D31" s="17"/>
      <c r="E31" s="20"/>
      <c r="F31" s="20"/>
      <c r="G31" s="22"/>
      <c r="H31" s="22"/>
      <c r="I31" s="22"/>
      <c r="J31" s="31"/>
      <c r="K31" s="31"/>
    </row>
    <row r="32" spans="1:11">
      <c r="A32" s="583" t="s">
        <v>86</v>
      </c>
      <c r="B32" s="583"/>
      <c r="C32" s="583"/>
      <c r="D32" s="583"/>
      <c r="E32" s="580"/>
      <c r="F32" s="580"/>
      <c r="G32" s="22"/>
      <c r="H32" s="22" t="s">
        <v>87</v>
      </c>
      <c r="I32" s="22"/>
      <c r="J32" s="22"/>
      <c r="K32" s="22"/>
    </row>
    <row r="33" spans="1:11">
      <c r="A33" s="23"/>
      <c r="B33" s="580"/>
      <c r="C33" s="580"/>
      <c r="D33" s="580"/>
      <c r="E33" s="618" t="s">
        <v>114</v>
      </c>
      <c r="F33" s="618"/>
      <c r="G33" s="22"/>
      <c r="H33" s="22" t="s">
        <v>85</v>
      </c>
      <c r="I33" s="22"/>
      <c r="J33" s="31"/>
      <c r="K33" s="31"/>
    </row>
  </sheetData>
  <mergeCells count="62">
    <mergeCell ref="A1:J1"/>
    <mergeCell ref="A2:C2"/>
    <mergeCell ref="D2:K2"/>
    <mergeCell ref="A3:C3"/>
    <mergeCell ref="D3:F3"/>
    <mergeCell ref="G3:H3"/>
    <mergeCell ref="I3:K3"/>
    <mergeCell ref="A4:B4"/>
    <mergeCell ref="A5:E5"/>
    <mergeCell ref="G5:H5"/>
    <mergeCell ref="I5:J5"/>
    <mergeCell ref="A6:D6"/>
    <mergeCell ref="G6:I6"/>
    <mergeCell ref="J6:K6"/>
    <mergeCell ref="A7:K7"/>
    <mergeCell ref="H8:J8"/>
    <mergeCell ref="H9:J9"/>
    <mergeCell ref="B10:G10"/>
    <mergeCell ref="H10:J10"/>
    <mergeCell ref="K8:K9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E24:F24"/>
    <mergeCell ref="A26:D26"/>
    <mergeCell ref="E26:F26"/>
    <mergeCell ref="B20:G20"/>
    <mergeCell ref="H20:J20"/>
    <mergeCell ref="B21:J21"/>
    <mergeCell ref="B22:D22"/>
    <mergeCell ref="E22:F22"/>
    <mergeCell ref="A32:D32"/>
    <mergeCell ref="E32:F32"/>
    <mergeCell ref="B33:D33"/>
    <mergeCell ref="E33:F33"/>
    <mergeCell ref="A8:A9"/>
    <mergeCell ref="A20:A21"/>
    <mergeCell ref="B8:G9"/>
    <mergeCell ref="B27:D27"/>
    <mergeCell ref="E27:F27"/>
    <mergeCell ref="A29:D29"/>
    <mergeCell ref="E29:F29"/>
    <mergeCell ref="B30:D30"/>
    <mergeCell ref="E30:F30"/>
    <mergeCell ref="A23:D23"/>
    <mergeCell ref="E23:F23"/>
    <mergeCell ref="G23:H23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6"/>
  <sheetViews>
    <sheetView workbookViewId="0">
      <selection activeCell="L11" sqref="L11"/>
    </sheetView>
  </sheetViews>
  <sheetFormatPr defaultColWidth="9.140625" defaultRowHeight="24"/>
  <cols>
    <col min="1" max="1" width="6.5703125" style="1" customWidth="1"/>
    <col min="2" max="2" width="4.42578125" style="1" customWidth="1"/>
    <col min="3" max="3" width="3" style="1" customWidth="1"/>
    <col min="4" max="4" width="3.5703125" style="1" customWidth="1"/>
    <col min="5" max="5" width="4" style="1" customWidth="1"/>
    <col min="6" max="6" width="1.28515625" style="1" customWidth="1"/>
    <col min="7" max="7" width="2.5703125" style="1" customWidth="1"/>
    <col min="8" max="8" width="11.140625" style="1" customWidth="1"/>
    <col min="9" max="9" width="5.28515625" style="1" customWidth="1"/>
    <col min="10" max="10" width="4.7109375" style="1" customWidth="1"/>
    <col min="11" max="11" width="15" style="1" customWidth="1"/>
    <col min="12" max="12" width="10.42578125" style="1" customWidth="1"/>
    <col min="13" max="13" width="15.85546875" style="2" customWidth="1"/>
    <col min="14" max="14" width="10.28515625" style="1" customWidth="1"/>
    <col min="15" max="16384" width="9.140625" style="257"/>
  </cols>
  <sheetData>
    <row r="1" spans="1:14">
      <c r="A1" s="612" t="s">
        <v>65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221" t="s">
        <v>66</v>
      </c>
    </row>
    <row r="2" spans="1:14">
      <c r="A2" s="34" t="s">
        <v>67</v>
      </c>
      <c r="B2" s="613" t="s">
        <v>68</v>
      </c>
      <c r="C2" s="613"/>
      <c r="D2" s="613"/>
      <c r="E2" s="614" t="str">
        <f>+'ปร.4 หน้าเดียว'!E2</f>
        <v>จัดทำห้องปฏิบัติการวิจัยมาตรฐานความปลอดภัยด้านนิวเคลียร์และรังสี</v>
      </c>
      <c r="F2" s="614"/>
      <c r="G2" s="614"/>
      <c r="H2" s="614"/>
      <c r="I2" s="614"/>
      <c r="J2" s="614"/>
      <c r="K2" s="614"/>
      <c r="L2" s="614"/>
      <c r="M2" s="614"/>
      <c r="N2" s="614"/>
    </row>
    <row r="3" spans="1:14">
      <c r="A3" s="35" t="s">
        <v>67</v>
      </c>
      <c r="B3" s="605" t="s">
        <v>45</v>
      </c>
      <c r="C3" s="605"/>
      <c r="D3" s="605"/>
      <c r="E3" s="605"/>
      <c r="F3" s="283" t="str">
        <f>+'ปร.4 หน้าเดียว'!D3</f>
        <v>สำนักงานปรมาณูเพื่อสันติ  กรุงเทพฯ</v>
      </c>
      <c r="G3" s="283"/>
      <c r="H3" s="283"/>
      <c r="I3" s="283"/>
      <c r="J3" s="283"/>
      <c r="K3" s="283"/>
      <c r="L3" s="283"/>
      <c r="M3" s="283"/>
      <c r="N3" s="283"/>
    </row>
    <row r="4" spans="1:14">
      <c r="A4" s="35" t="s">
        <v>67</v>
      </c>
      <c r="B4" s="36" t="s">
        <v>69</v>
      </c>
      <c r="C4" s="36"/>
      <c r="D4" s="36"/>
      <c r="E4" s="4">
        <f>+'ปร.4 หน้าเดียว'!J3</f>
        <v>0</v>
      </c>
      <c r="F4" s="4"/>
      <c r="G4" s="4"/>
      <c r="H4" s="4"/>
      <c r="I4" s="4"/>
      <c r="J4" s="4"/>
      <c r="K4" s="4"/>
      <c r="L4" s="4"/>
      <c r="M4" s="4"/>
      <c r="N4" s="4"/>
    </row>
    <row r="5" spans="1:14">
      <c r="A5" s="35" t="s">
        <v>67</v>
      </c>
      <c r="B5" s="605" t="s">
        <v>70</v>
      </c>
      <c r="C5" s="605"/>
      <c r="D5" s="605"/>
      <c r="E5" s="605"/>
      <c r="F5" s="605"/>
      <c r="G5" s="605"/>
      <c r="H5" s="605"/>
      <c r="I5" s="605"/>
      <c r="J5" s="605"/>
      <c r="K5" s="50" t="s">
        <v>52</v>
      </c>
      <c r="L5" s="13">
        <v>1</v>
      </c>
      <c r="M5" s="603" t="s">
        <v>71</v>
      </c>
      <c r="N5" s="603"/>
    </row>
    <row r="6" spans="1:14">
      <c r="A6" s="35" t="s">
        <v>67</v>
      </c>
      <c r="B6" s="605" t="s">
        <v>49</v>
      </c>
      <c r="C6" s="605"/>
      <c r="D6" s="605"/>
      <c r="E6" s="605"/>
      <c r="F6" s="605"/>
      <c r="G6" s="605"/>
      <c r="H6" s="606">
        <f>+'ปร.4 หน้าเดียว'!K4</f>
        <v>0</v>
      </c>
      <c r="I6" s="606"/>
      <c r="J6" s="606"/>
      <c r="K6" s="607" t="s">
        <v>20</v>
      </c>
      <c r="L6" s="607"/>
      <c r="M6" s="608" t="s">
        <v>20</v>
      </c>
      <c r="N6" s="608"/>
    </row>
    <row r="7" spans="1:14" ht="5.0999999999999996" customHeight="1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21.75" customHeight="1">
      <c r="A8" s="571" t="s">
        <v>50</v>
      </c>
      <c r="B8" s="575" t="s">
        <v>51</v>
      </c>
      <c r="C8" s="576"/>
      <c r="D8" s="576"/>
      <c r="E8" s="576"/>
      <c r="F8" s="576"/>
      <c r="G8" s="576"/>
      <c r="H8" s="576"/>
      <c r="I8" s="576"/>
      <c r="J8" s="573"/>
      <c r="K8" s="40" t="s">
        <v>72</v>
      </c>
      <c r="L8" s="573" t="s">
        <v>73</v>
      </c>
      <c r="M8" s="51" t="s">
        <v>74</v>
      </c>
      <c r="N8" s="571" t="s">
        <v>57</v>
      </c>
    </row>
    <row r="9" spans="1:14">
      <c r="A9" s="572"/>
      <c r="B9" s="577"/>
      <c r="C9" s="578"/>
      <c r="D9" s="578"/>
      <c r="E9" s="578"/>
      <c r="F9" s="578"/>
      <c r="G9" s="578"/>
      <c r="H9" s="578"/>
      <c r="I9" s="578"/>
      <c r="J9" s="574"/>
      <c r="K9" s="52" t="s">
        <v>75</v>
      </c>
      <c r="L9" s="574"/>
      <c r="M9" s="52" t="s">
        <v>75</v>
      </c>
      <c r="N9" s="572"/>
    </row>
    <row r="10" spans="1:14">
      <c r="A10" s="41">
        <v>1</v>
      </c>
      <c r="B10" s="609" t="s">
        <v>76</v>
      </c>
      <c r="C10" s="610"/>
      <c r="D10" s="610"/>
      <c r="E10" s="610"/>
      <c r="F10" s="610"/>
      <c r="G10" s="610"/>
      <c r="H10" s="610"/>
      <c r="I10" s="610"/>
      <c r="J10" s="611"/>
      <c r="K10" s="53">
        <f>'ปร.4 หน้าเดียว'!L26</f>
        <v>103000.48</v>
      </c>
      <c r="L10" s="54">
        <f>'Factor F(1)'!G24</f>
        <v>1.3073999999999999</v>
      </c>
      <c r="M10" s="53">
        <f>K10*ROUND(L10,4)</f>
        <v>134662.827552</v>
      </c>
      <c r="N10" s="10"/>
    </row>
    <row r="11" spans="1:14">
      <c r="A11" s="11"/>
      <c r="B11" s="602"/>
      <c r="C11" s="603"/>
      <c r="D11" s="603"/>
      <c r="E11" s="603"/>
      <c r="F11" s="603"/>
      <c r="G11" s="603"/>
      <c r="H11" s="603"/>
      <c r="I11" s="603"/>
      <c r="J11" s="604"/>
      <c r="K11" s="55"/>
      <c r="L11" s="56"/>
      <c r="M11" s="55"/>
      <c r="N11" s="27"/>
    </row>
    <row r="12" spans="1:14">
      <c r="A12" s="11"/>
      <c r="B12" s="598"/>
      <c r="C12" s="599"/>
      <c r="D12" s="599"/>
      <c r="E12" s="599"/>
      <c r="F12" s="599"/>
      <c r="G12" s="599"/>
      <c r="H12" s="599"/>
      <c r="I12" s="600"/>
      <c r="J12" s="601"/>
      <c r="K12" s="57"/>
      <c r="L12" s="56"/>
      <c r="M12" s="55"/>
      <c r="N12" s="27"/>
    </row>
    <row r="13" spans="1:14" ht="18.75" customHeight="1">
      <c r="A13" s="12"/>
      <c r="B13" s="598"/>
      <c r="C13" s="599"/>
      <c r="D13" s="599"/>
      <c r="E13" s="599"/>
      <c r="F13" s="599"/>
      <c r="G13" s="599"/>
      <c r="H13" s="599"/>
      <c r="I13" s="600"/>
      <c r="J13" s="601"/>
      <c r="K13" s="284"/>
      <c r="L13" s="56"/>
      <c r="M13" s="58"/>
      <c r="N13" s="27"/>
    </row>
    <row r="14" spans="1:14" s="66" customFormat="1" ht="21.75">
      <c r="A14" s="11"/>
      <c r="B14" s="594"/>
      <c r="C14" s="595"/>
      <c r="D14" s="595"/>
      <c r="E14" s="595"/>
      <c r="F14" s="595"/>
      <c r="G14" s="595"/>
      <c r="H14" s="595"/>
      <c r="I14" s="596"/>
      <c r="J14" s="597"/>
      <c r="K14" s="56"/>
      <c r="L14" s="56"/>
      <c r="M14" s="55"/>
      <c r="N14" s="27"/>
    </row>
    <row r="15" spans="1:14" s="66" customFormat="1" ht="21.75">
      <c r="A15" s="27"/>
      <c r="B15" s="598"/>
      <c r="C15" s="599"/>
      <c r="D15" s="599"/>
      <c r="E15" s="599"/>
      <c r="F15" s="599"/>
      <c r="G15" s="599"/>
      <c r="H15" s="599"/>
      <c r="I15" s="600"/>
      <c r="J15" s="601"/>
      <c r="K15" s="56"/>
      <c r="L15" s="56"/>
      <c r="M15" s="55"/>
      <c r="N15" s="27"/>
    </row>
    <row r="16" spans="1:14" s="66" customFormat="1" ht="21.75">
      <c r="A16" s="27"/>
      <c r="B16" s="598"/>
      <c r="C16" s="599"/>
      <c r="D16" s="599"/>
      <c r="E16" s="599"/>
      <c r="F16" s="599"/>
      <c r="G16" s="599"/>
      <c r="H16" s="599"/>
      <c r="I16" s="600"/>
      <c r="J16" s="601"/>
      <c r="K16" s="56"/>
      <c r="L16" s="56"/>
      <c r="M16" s="55"/>
      <c r="N16" s="27"/>
    </row>
    <row r="17" spans="1:16" s="66" customFormat="1" ht="21.75">
      <c r="A17" s="28"/>
      <c r="B17" s="585"/>
      <c r="C17" s="586"/>
      <c r="D17" s="586"/>
      <c r="E17" s="586"/>
      <c r="F17" s="586"/>
      <c r="G17" s="586"/>
      <c r="H17" s="586"/>
      <c r="I17" s="587"/>
      <c r="J17" s="588"/>
      <c r="K17" s="59"/>
      <c r="L17" s="59"/>
      <c r="M17" s="60"/>
      <c r="N17" s="28"/>
    </row>
    <row r="18" spans="1:16">
      <c r="A18" s="589" t="s">
        <v>77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1"/>
      <c r="M18" s="61">
        <f>SUM(M10:M17)</f>
        <v>134662.827552</v>
      </c>
      <c r="N18" s="62"/>
    </row>
    <row r="19" spans="1:16">
      <c r="A19" s="592" t="str">
        <f>"("&amp;BAHTTEXT(M19)&amp;")"</f>
        <v>(หนึ่งแสนสามหมื่นสี่พันหกร้อยบาทถ้วน)</v>
      </c>
      <c r="B19" s="593"/>
      <c r="C19" s="593"/>
      <c r="D19" s="593"/>
      <c r="E19" s="593"/>
      <c r="F19" s="593"/>
      <c r="G19" s="593"/>
      <c r="H19" s="593"/>
      <c r="I19" s="593"/>
      <c r="J19" s="593"/>
      <c r="K19" s="593"/>
      <c r="L19" s="63" t="s">
        <v>78</v>
      </c>
      <c r="M19" s="64">
        <f>ROUNDDOWN(M18,-2)</f>
        <v>134600</v>
      </c>
      <c r="N19" s="65" t="s">
        <v>79</v>
      </c>
    </row>
    <row r="20" spans="1:16" s="66" customFormat="1" ht="21.75">
      <c r="A20" s="23"/>
      <c r="B20" s="580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</row>
    <row r="21" spans="1:16" s="66" customFormat="1" ht="21.95" customHeight="1">
      <c r="A21" s="23"/>
      <c r="B21" s="583" t="s">
        <v>80</v>
      </c>
      <c r="C21" s="583"/>
      <c r="D21" s="583"/>
      <c r="E21" s="583"/>
      <c r="F21" s="583"/>
      <c r="G21" s="583"/>
      <c r="H21" s="580"/>
      <c r="I21" s="580"/>
      <c r="J21" s="580"/>
      <c r="K21" s="580"/>
      <c r="L21" s="580"/>
      <c r="M21" s="580"/>
      <c r="N21" s="580"/>
      <c r="O21" s="261"/>
    </row>
    <row r="22" spans="1:16" ht="21.95" customHeight="1">
      <c r="A22" s="23"/>
      <c r="B22" s="580"/>
      <c r="C22" s="580"/>
      <c r="D22" s="580"/>
      <c r="E22" s="580"/>
      <c r="F22" s="580"/>
      <c r="G22" s="580"/>
      <c r="H22" s="580" t="s">
        <v>81</v>
      </c>
      <c r="I22" s="580"/>
      <c r="J22" s="580"/>
      <c r="K22" s="580"/>
      <c r="L22" s="580"/>
      <c r="M22" s="580"/>
      <c r="N22" s="580"/>
      <c r="O22" s="67"/>
    </row>
    <row r="23" spans="1:16" ht="21.95" customHeight="1">
      <c r="A23" s="2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7"/>
    </row>
    <row r="24" spans="1:16" s="66" customFormat="1" ht="21.95" customHeight="1">
      <c r="A24" s="23"/>
      <c r="B24" s="583" t="s">
        <v>82</v>
      </c>
      <c r="C24" s="583"/>
      <c r="D24" s="583"/>
      <c r="E24" s="583"/>
      <c r="F24" s="583"/>
      <c r="G24" s="583"/>
      <c r="H24" s="580"/>
      <c r="I24" s="580"/>
      <c r="J24" s="580"/>
      <c r="K24" s="580"/>
      <c r="L24" s="583" t="s">
        <v>83</v>
      </c>
      <c r="M24" s="583"/>
      <c r="N24" s="583"/>
      <c r="O24" s="261"/>
    </row>
    <row r="25" spans="1:16" s="66" customFormat="1" ht="21.95" customHeight="1">
      <c r="A25" s="23"/>
      <c r="B25" s="580"/>
      <c r="C25" s="580"/>
      <c r="D25" s="580"/>
      <c r="E25" s="580"/>
      <c r="F25" s="580"/>
      <c r="G25" s="580"/>
      <c r="H25" s="580" t="s">
        <v>81</v>
      </c>
      <c r="I25" s="580"/>
      <c r="J25" s="580"/>
      <c r="K25" s="580"/>
      <c r="L25" s="580"/>
      <c r="M25" s="580"/>
      <c r="N25" s="580"/>
      <c r="O25" s="67"/>
    </row>
    <row r="26" spans="1:16" s="66" customFormat="1" ht="21.95" customHeight="1">
      <c r="A26" s="2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7"/>
    </row>
    <row r="27" spans="1:16" ht="21.95" customHeight="1">
      <c r="A27" s="23"/>
      <c r="B27" s="583" t="s">
        <v>82</v>
      </c>
      <c r="C27" s="583"/>
      <c r="D27" s="583"/>
      <c r="E27" s="583"/>
      <c r="F27" s="583"/>
      <c r="G27" s="583"/>
      <c r="H27" s="580"/>
      <c r="I27" s="580"/>
      <c r="J27" s="580"/>
      <c r="K27" s="580"/>
      <c r="L27" s="581" t="s">
        <v>84</v>
      </c>
      <c r="M27" s="581"/>
      <c r="N27" s="581"/>
      <c r="O27" s="285"/>
      <c r="P27" s="285"/>
    </row>
    <row r="28" spans="1:16" s="66" customFormat="1" ht="21.95" customHeight="1">
      <c r="A28" s="48"/>
      <c r="B28" s="580"/>
      <c r="C28" s="580"/>
      <c r="D28" s="580"/>
      <c r="E28" s="580"/>
      <c r="F28" s="580"/>
      <c r="G28" s="580"/>
      <c r="H28" s="580" t="s">
        <v>81</v>
      </c>
      <c r="I28" s="580"/>
      <c r="J28" s="580"/>
      <c r="K28" s="580"/>
      <c r="L28" s="582" t="s">
        <v>85</v>
      </c>
      <c r="M28" s="582"/>
      <c r="N28" s="582"/>
      <c r="O28" s="285"/>
      <c r="P28" s="285"/>
    </row>
    <row r="29" spans="1:16" s="66" customFormat="1" ht="21.95" customHeight="1">
      <c r="A29" s="4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86"/>
      <c r="M29" s="286"/>
      <c r="N29" s="286"/>
      <c r="O29" s="285"/>
      <c r="P29" s="285"/>
    </row>
    <row r="30" spans="1:16" ht="21.95" customHeight="1">
      <c r="A30" s="49"/>
      <c r="B30" s="583" t="s">
        <v>86</v>
      </c>
      <c r="C30" s="583"/>
      <c r="D30" s="583"/>
      <c r="E30" s="583"/>
      <c r="F30" s="583"/>
      <c r="G30" s="583"/>
      <c r="H30" s="580"/>
      <c r="I30" s="580"/>
      <c r="J30" s="580"/>
      <c r="K30" s="580"/>
      <c r="L30" s="581" t="s">
        <v>87</v>
      </c>
      <c r="M30" s="581"/>
      <c r="N30" s="581"/>
      <c r="O30" s="287"/>
      <c r="P30" s="287"/>
    </row>
    <row r="31" spans="1:16" s="66" customFormat="1" ht="21.95" customHeight="1">
      <c r="A31" s="49"/>
      <c r="B31" s="580"/>
      <c r="C31" s="580"/>
      <c r="D31" s="580"/>
      <c r="E31" s="580"/>
      <c r="F31" s="580"/>
      <c r="G31" s="580"/>
      <c r="H31" s="580" t="s">
        <v>81</v>
      </c>
      <c r="I31" s="580"/>
      <c r="J31" s="580"/>
      <c r="K31" s="580"/>
      <c r="L31" s="582" t="s">
        <v>85</v>
      </c>
      <c r="M31" s="582"/>
      <c r="N31" s="582"/>
      <c r="O31" s="285"/>
      <c r="P31" s="285"/>
    </row>
    <row r="32" spans="1:16" ht="30" customHeight="1">
      <c r="B32" s="579"/>
      <c r="C32" s="579"/>
      <c r="D32" s="579"/>
      <c r="E32" s="579"/>
      <c r="F32" s="579"/>
      <c r="G32" s="579"/>
      <c r="H32" s="580"/>
      <c r="I32" s="580"/>
      <c r="J32" s="580"/>
      <c r="K32" s="580"/>
      <c r="L32" s="280"/>
      <c r="M32" s="280"/>
    </row>
    <row r="33" spans="1:14" ht="30" customHeight="1">
      <c r="B33" s="579"/>
      <c r="C33" s="579"/>
      <c r="D33" s="579"/>
      <c r="E33" s="579"/>
      <c r="F33" s="579"/>
      <c r="G33" s="579"/>
      <c r="H33" s="580"/>
      <c r="I33" s="580"/>
      <c r="J33" s="580"/>
      <c r="K33" s="580"/>
      <c r="L33" s="280"/>
      <c r="M33" s="280"/>
    </row>
    <row r="34" spans="1:14" s="66" customFormat="1" ht="21.75">
      <c r="A34" s="1"/>
      <c r="B34" s="584"/>
      <c r="C34" s="584"/>
      <c r="D34" s="584"/>
      <c r="E34" s="584"/>
      <c r="F34" s="584"/>
      <c r="G34" s="584"/>
      <c r="H34" s="580"/>
      <c r="I34" s="580"/>
      <c r="J34" s="580"/>
      <c r="K34" s="580"/>
      <c r="L34" s="262"/>
      <c r="M34" s="2"/>
      <c r="N34" s="1"/>
    </row>
    <row r="35" spans="1:14" s="66" customFormat="1" ht="21.75">
      <c r="A35" s="1"/>
      <c r="B35" s="228"/>
      <c r="C35" s="228"/>
      <c r="D35" s="228"/>
      <c r="E35" s="228"/>
      <c r="F35" s="228"/>
      <c r="G35" s="228"/>
      <c r="H35" s="17"/>
      <c r="I35" s="17"/>
      <c r="J35" s="17"/>
      <c r="K35" s="17"/>
      <c r="L35" s="262"/>
      <c r="M35" s="2"/>
      <c r="N35" s="1"/>
    </row>
    <row r="36" spans="1:14" s="66" customFormat="1" ht="21.75">
      <c r="A36" s="1"/>
      <c r="B36" s="228"/>
      <c r="C36" s="228"/>
      <c r="D36" s="228"/>
      <c r="E36" s="228"/>
      <c r="F36" s="228"/>
      <c r="G36" s="228"/>
      <c r="H36" s="17"/>
      <c r="I36" s="17"/>
      <c r="J36" s="17"/>
      <c r="K36" s="17"/>
      <c r="L36" s="262"/>
      <c r="M36" s="2"/>
      <c r="N36" s="1"/>
    </row>
  </sheetData>
  <mergeCells count="63">
    <mergeCell ref="A1:M1"/>
    <mergeCell ref="B2:D2"/>
    <mergeCell ref="E2:N2"/>
    <mergeCell ref="B3:E3"/>
    <mergeCell ref="B5:J5"/>
    <mergeCell ref="M5:N5"/>
    <mergeCell ref="B6:G6"/>
    <mergeCell ref="H6:J6"/>
    <mergeCell ref="K6:L6"/>
    <mergeCell ref="M6:N6"/>
    <mergeCell ref="B10:J10"/>
    <mergeCell ref="B11:J11"/>
    <mergeCell ref="B12:H12"/>
    <mergeCell ref="I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A18:L18"/>
    <mergeCell ref="A19:K19"/>
    <mergeCell ref="B20:G20"/>
    <mergeCell ref="H20:K20"/>
    <mergeCell ref="L20:N20"/>
    <mergeCell ref="L24:N24"/>
    <mergeCell ref="B25:G25"/>
    <mergeCell ref="H25:K25"/>
    <mergeCell ref="L25:N25"/>
    <mergeCell ref="B21:G21"/>
    <mergeCell ref="H21:K21"/>
    <mergeCell ref="L21:N21"/>
    <mergeCell ref="B22:G22"/>
    <mergeCell ref="H22:K22"/>
    <mergeCell ref="L22:N22"/>
    <mergeCell ref="B33:G33"/>
    <mergeCell ref="H33:K33"/>
    <mergeCell ref="B34:G34"/>
    <mergeCell ref="H34:K34"/>
    <mergeCell ref="B30:G30"/>
    <mergeCell ref="H30:K30"/>
    <mergeCell ref="B31:G31"/>
    <mergeCell ref="H31:K31"/>
    <mergeCell ref="A8:A9"/>
    <mergeCell ref="L8:L9"/>
    <mergeCell ref="N8:N9"/>
    <mergeCell ref="B8:J9"/>
    <mergeCell ref="B32:G32"/>
    <mergeCell ref="H32:K32"/>
    <mergeCell ref="L30:N30"/>
    <mergeCell ref="L31:N31"/>
    <mergeCell ref="B27:G27"/>
    <mergeCell ref="H27:K27"/>
    <mergeCell ref="L27:N27"/>
    <mergeCell ref="B28:G28"/>
    <mergeCell ref="H28:K28"/>
    <mergeCell ref="L28:N28"/>
    <mergeCell ref="B24:G24"/>
    <mergeCell ref="H24:K24"/>
  </mergeCells>
  <pageMargins left="0.47244094488188998" right="0.196850393700787" top="0.59055118110236204" bottom="0.39370078740157499" header="0.196850393700787" footer="0.39370078740157499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topLeftCell="A13" workbookViewId="0">
      <selection activeCell="B20" sqref="B20:J21"/>
    </sheetView>
  </sheetViews>
  <sheetFormatPr defaultColWidth="9.140625" defaultRowHeight="24"/>
  <cols>
    <col min="1" max="1" width="7.85546875" style="1" customWidth="1"/>
    <col min="2" max="2" width="1.28515625" style="1" customWidth="1"/>
    <col min="3" max="3" width="5.140625" style="1" customWidth="1"/>
    <col min="4" max="4" width="11" style="1" customWidth="1"/>
    <col min="5" max="5" width="19.140625" style="1" customWidth="1"/>
    <col min="6" max="6" width="14" style="1" customWidth="1"/>
    <col min="7" max="7" width="3.28515625" style="1" customWidth="1"/>
    <col min="8" max="8" width="3.85546875" style="2" customWidth="1"/>
    <col min="9" max="9" width="8.42578125" style="2" customWidth="1"/>
    <col min="10" max="10" width="5.85546875" style="2" customWidth="1"/>
    <col min="11" max="11" width="15.140625" style="1" customWidth="1"/>
    <col min="12" max="12" width="3.28515625" style="257" customWidth="1"/>
    <col min="13" max="16384" width="9.140625" style="257"/>
  </cols>
  <sheetData>
    <row r="1" spans="1:11">
      <c r="A1" s="648" t="s">
        <v>65</v>
      </c>
      <c r="B1" s="648"/>
      <c r="C1" s="648"/>
      <c r="D1" s="648"/>
      <c r="E1" s="648"/>
      <c r="F1" s="648"/>
      <c r="G1" s="648"/>
      <c r="H1" s="648"/>
      <c r="I1" s="648"/>
      <c r="J1" s="648"/>
      <c r="K1" s="25" t="s">
        <v>88</v>
      </c>
    </row>
    <row r="2" spans="1:11">
      <c r="A2" s="613" t="s">
        <v>68</v>
      </c>
      <c r="B2" s="613"/>
      <c r="C2" s="613"/>
      <c r="D2" s="614" t="str">
        <f>+ปร.5หน้าเดียว!E2</f>
        <v>จัดทำห้องปฏิบัติการวิจัยมาตรฐานความปลอดภัยด้านนิวเคลียร์และรังสี</v>
      </c>
      <c r="E2" s="614"/>
      <c r="F2" s="614"/>
      <c r="G2" s="614"/>
      <c r="H2" s="614"/>
      <c r="I2" s="614"/>
      <c r="J2" s="614"/>
      <c r="K2" s="614"/>
    </row>
    <row r="3" spans="1:11">
      <c r="A3" s="605" t="s">
        <v>45</v>
      </c>
      <c r="B3" s="605"/>
      <c r="C3" s="605"/>
      <c r="D3" s="603" t="str">
        <f>+ปร.5หน้าเดียว!F3</f>
        <v>สำนักงานปรมาณูเพื่อสันติ  กรุงเทพฯ</v>
      </c>
      <c r="E3" s="603"/>
      <c r="F3" s="603"/>
      <c r="G3" s="603"/>
      <c r="H3" s="603"/>
      <c r="I3" s="603"/>
      <c r="J3" s="603"/>
      <c r="K3" s="603"/>
    </row>
    <row r="4" spans="1:11">
      <c r="A4" s="605" t="s">
        <v>69</v>
      </c>
      <c r="B4" s="605"/>
      <c r="C4" s="4"/>
      <c r="D4" s="4">
        <f>+'ปร.4 หน้าเดียว'!J3</f>
        <v>0</v>
      </c>
      <c r="E4" s="4"/>
      <c r="F4" s="4"/>
      <c r="G4" s="4"/>
      <c r="H4" s="4"/>
      <c r="I4" s="4"/>
      <c r="J4" s="4"/>
      <c r="K4" s="4"/>
    </row>
    <row r="5" spans="1:11">
      <c r="A5" s="605" t="s">
        <v>89</v>
      </c>
      <c r="B5" s="605"/>
      <c r="C5" s="605"/>
      <c r="D5" s="605"/>
      <c r="E5" s="605"/>
      <c r="F5" s="7"/>
      <c r="G5" s="603" t="s">
        <v>52</v>
      </c>
      <c r="H5" s="603"/>
      <c r="I5" s="624">
        <v>3</v>
      </c>
      <c r="J5" s="624"/>
      <c r="K5" s="9" t="s">
        <v>71</v>
      </c>
    </row>
    <row r="6" spans="1:11">
      <c r="A6" s="605" t="s">
        <v>49</v>
      </c>
      <c r="B6" s="605"/>
      <c r="C6" s="605"/>
      <c r="D6" s="605"/>
      <c r="E6" s="8">
        <f>+'ปร.4 หน้าเดียว'!K4</f>
        <v>0</v>
      </c>
      <c r="F6" s="9"/>
      <c r="G6" s="603"/>
      <c r="H6" s="603"/>
      <c r="I6" s="603"/>
      <c r="J6" s="608" t="str">
        <f>ปร.5หน้าเดียว!M6</f>
        <v/>
      </c>
      <c r="K6" s="608"/>
    </row>
    <row r="7" spans="1:11" ht="12" customHeight="1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</row>
    <row r="8" spans="1:11" ht="21.75" customHeight="1">
      <c r="A8" s="615" t="s">
        <v>50</v>
      </c>
      <c r="B8" s="575" t="s">
        <v>51</v>
      </c>
      <c r="C8" s="576"/>
      <c r="D8" s="576"/>
      <c r="E8" s="576"/>
      <c r="F8" s="576"/>
      <c r="G8" s="573"/>
      <c r="H8" s="636" t="s">
        <v>74</v>
      </c>
      <c r="I8" s="637"/>
      <c r="J8" s="638"/>
      <c r="K8" s="615" t="s">
        <v>57</v>
      </c>
    </row>
    <row r="9" spans="1:11" ht="21.75" customHeight="1">
      <c r="A9" s="616"/>
      <c r="B9" s="577"/>
      <c r="C9" s="578"/>
      <c r="D9" s="578"/>
      <c r="E9" s="578"/>
      <c r="F9" s="578"/>
      <c r="G9" s="574"/>
      <c r="H9" s="639" t="s">
        <v>75</v>
      </c>
      <c r="I9" s="640"/>
      <c r="J9" s="641"/>
      <c r="K9" s="616"/>
    </row>
    <row r="10" spans="1:11">
      <c r="A10" s="10"/>
      <c r="B10" s="642" t="s">
        <v>90</v>
      </c>
      <c r="C10" s="643"/>
      <c r="D10" s="643"/>
      <c r="E10" s="643"/>
      <c r="F10" s="643"/>
      <c r="G10" s="644"/>
      <c r="H10" s="645"/>
      <c r="I10" s="646"/>
      <c r="J10" s="647"/>
      <c r="K10" s="10"/>
    </row>
    <row r="11" spans="1:11">
      <c r="A11" s="11">
        <f>A10+1</f>
        <v>1</v>
      </c>
      <c r="B11" s="602" t="s">
        <v>91</v>
      </c>
      <c r="C11" s="603"/>
      <c r="D11" s="603"/>
      <c r="E11" s="603"/>
      <c r="F11" s="603"/>
      <c r="G11" s="604"/>
      <c r="H11" s="626">
        <f>+ปร.5หน้าเดียว!M19</f>
        <v>134600</v>
      </c>
      <c r="I11" s="627"/>
      <c r="J11" s="628"/>
      <c r="K11" s="27"/>
    </row>
    <row r="12" spans="1:11">
      <c r="A12" s="11"/>
      <c r="B12" s="602"/>
      <c r="C12" s="603"/>
      <c r="D12" s="603"/>
      <c r="E12" s="603"/>
      <c r="F12" s="603"/>
      <c r="G12" s="604"/>
      <c r="H12" s="626"/>
      <c r="I12" s="627"/>
      <c r="J12" s="628"/>
      <c r="K12" s="27"/>
    </row>
    <row r="13" spans="1:11">
      <c r="A13" s="11"/>
      <c r="B13" s="602"/>
      <c r="C13" s="603"/>
      <c r="D13" s="603"/>
      <c r="E13" s="603"/>
      <c r="F13" s="603"/>
      <c r="G13" s="604"/>
      <c r="H13" s="626"/>
      <c r="I13" s="627"/>
      <c r="J13" s="628"/>
      <c r="K13" s="27"/>
    </row>
    <row r="14" spans="1:11">
      <c r="A14" s="11"/>
      <c r="B14" s="623"/>
      <c r="C14" s="624"/>
      <c r="D14" s="624"/>
      <c r="E14" s="624"/>
      <c r="F14" s="624"/>
      <c r="G14" s="625"/>
      <c r="H14" s="626"/>
      <c r="I14" s="627"/>
      <c r="J14" s="628"/>
      <c r="K14" s="27"/>
    </row>
    <row r="15" spans="1:11">
      <c r="A15" s="11"/>
      <c r="B15" s="623"/>
      <c r="C15" s="624"/>
      <c r="D15" s="624"/>
      <c r="E15" s="624"/>
      <c r="F15" s="624"/>
      <c r="G15" s="625"/>
      <c r="H15" s="626"/>
      <c r="I15" s="627"/>
      <c r="J15" s="628"/>
      <c r="K15" s="27"/>
    </row>
    <row r="16" spans="1:11">
      <c r="A16" s="11"/>
      <c r="B16" s="623"/>
      <c r="C16" s="624"/>
      <c r="D16" s="624"/>
      <c r="E16" s="624"/>
      <c r="F16" s="624"/>
      <c r="G16" s="625"/>
      <c r="H16" s="626"/>
      <c r="I16" s="627"/>
      <c r="J16" s="628"/>
      <c r="K16" s="27"/>
    </row>
    <row r="17" spans="1:13">
      <c r="A17" s="11"/>
      <c r="B17" s="623"/>
      <c r="C17" s="624"/>
      <c r="D17" s="624"/>
      <c r="E17" s="624"/>
      <c r="F17" s="624"/>
      <c r="G17" s="625"/>
      <c r="H17" s="626"/>
      <c r="I17" s="627"/>
      <c r="J17" s="628"/>
      <c r="K17" s="27"/>
    </row>
    <row r="18" spans="1:13">
      <c r="A18" s="11"/>
      <c r="B18" s="623"/>
      <c r="C18" s="624"/>
      <c r="D18" s="624"/>
      <c r="E18" s="624"/>
      <c r="F18" s="624"/>
      <c r="G18" s="625"/>
      <c r="H18" s="626"/>
      <c r="I18" s="627"/>
      <c r="J18" s="628"/>
      <c r="K18" s="27"/>
    </row>
    <row r="19" spans="1:13">
      <c r="A19" s="14"/>
      <c r="B19" s="629"/>
      <c r="C19" s="630"/>
      <c r="D19" s="630"/>
      <c r="E19" s="630"/>
      <c r="F19" s="630"/>
      <c r="G19" s="631"/>
      <c r="H19" s="632"/>
      <c r="I19" s="633"/>
      <c r="J19" s="634"/>
      <c r="K19" s="28"/>
    </row>
    <row r="20" spans="1:13">
      <c r="A20" s="617" t="s">
        <v>90</v>
      </c>
      <c r="B20" s="589" t="s">
        <v>92</v>
      </c>
      <c r="C20" s="590"/>
      <c r="D20" s="590"/>
      <c r="E20" s="590"/>
      <c r="F20" s="590"/>
      <c r="G20" s="591"/>
      <c r="H20" s="620">
        <f>SUM(H11:H19)</f>
        <v>134600</v>
      </c>
      <c r="I20" s="621"/>
      <c r="J20" s="622"/>
      <c r="K20" s="29" t="s">
        <v>79</v>
      </c>
    </row>
    <row r="21" spans="1:13">
      <c r="A21" s="572"/>
      <c r="B21" s="592" t="str">
        <f>"("&amp;BAHTTEXT(H20)&amp;")"</f>
        <v>(หนึ่งแสนสามหมื่นสี่พันหกร้อยบาทถ้วน)</v>
      </c>
      <c r="C21" s="593"/>
      <c r="D21" s="593"/>
      <c r="E21" s="593"/>
      <c r="F21" s="593"/>
      <c r="G21" s="593"/>
      <c r="H21" s="593"/>
      <c r="I21" s="593"/>
      <c r="J21" s="593"/>
      <c r="K21" s="30"/>
    </row>
    <row r="22" spans="1:13" s="256" customFormat="1">
      <c r="A22" s="15"/>
      <c r="B22" s="619"/>
      <c r="C22" s="619"/>
      <c r="D22" s="619"/>
      <c r="E22" s="580"/>
      <c r="F22" s="580"/>
      <c r="G22" s="17"/>
      <c r="H22" s="18"/>
      <c r="I22" s="18"/>
      <c r="J22" s="18"/>
      <c r="K22" s="18"/>
    </row>
    <row r="23" spans="1:13" s="256" customFormat="1" ht="21.95" customHeight="1">
      <c r="A23" s="583" t="s">
        <v>80</v>
      </c>
      <c r="B23" s="583"/>
      <c r="C23" s="583"/>
      <c r="D23" s="583"/>
      <c r="E23" s="580"/>
      <c r="F23" s="580"/>
      <c r="G23" s="580"/>
      <c r="H23" s="580"/>
      <c r="I23" s="24"/>
      <c r="J23" s="24"/>
      <c r="K23" s="23"/>
      <c r="L23" s="258"/>
      <c r="M23" s="259"/>
    </row>
    <row r="24" spans="1:13" ht="21.95" customHeight="1">
      <c r="A24" s="19"/>
      <c r="B24" s="619"/>
      <c r="C24" s="619"/>
      <c r="D24" s="619"/>
      <c r="E24" s="618" t="s">
        <v>93</v>
      </c>
      <c r="F24" s="618"/>
      <c r="G24" s="618"/>
      <c r="H24" s="618"/>
      <c r="I24" s="22"/>
      <c r="J24" s="22"/>
      <c r="K24" s="23"/>
      <c r="L24" s="260"/>
      <c r="M24" s="261"/>
    </row>
    <row r="25" spans="1:13" ht="21.95" customHeight="1">
      <c r="A25" s="19"/>
      <c r="B25" s="16"/>
      <c r="C25" s="16"/>
      <c r="D25" s="16"/>
      <c r="E25" s="20"/>
      <c r="F25" s="20"/>
      <c r="G25" s="20"/>
      <c r="H25" s="20"/>
      <c r="I25" s="22"/>
      <c r="J25" s="22"/>
      <c r="K25" s="23"/>
      <c r="L25" s="260"/>
      <c r="M25" s="261"/>
    </row>
    <row r="26" spans="1:13" ht="21.95" customHeight="1">
      <c r="A26" s="583" t="s">
        <v>82</v>
      </c>
      <c r="B26" s="583"/>
      <c r="C26" s="583"/>
      <c r="D26" s="583"/>
      <c r="E26" s="580"/>
      <c r="F26" s="580"/>
      <c r="G26" s="22" t="s">
        <v>94</v>
      </c>
      <c r="H26" s="23"/>
      <c r="I26" s="24"/>
      <c r="J26" s="24"/>
      <c r="K26" s="23"/>
      <c r="L26" s="260"/>
      <c r="M26" s="261"/>
    </row>
    <row r="27" spans="1:13" ht="21.95" customHeight="1">
      <c r="A27" s="23"/>
      <c r="B27" s="580"/>
      <c r="C27" s="580"/>
      <c r="D27" s="580"/>
      <c r="E27" s="618" t="s">
        <v>95</v>
      </c>
      <c r="F27" s="618"/>
      <c r="G27" s="24"/>
      <c r="H27" s="23"/>
      <c r="I27" s="22"/>
      <c r="J27" s="22"/>
      <c r="K27" s="23"/>
      <c r="L27" s="260"/>
      <c r="M27" s="261"/>
    </row>
    <row r="28" spans="1:13" ht="21.95" customHeight="1">
      <c r="A28" s="23"/>
      <c r="B28" s="17"/>
      <c r="C28" s="17"/>
      <c r="D28" s="17"/>
      <c r="E28" s="20"/>
      <c r="F28" s="20"/>
      <c r="G28" s="24"/>
      <c r="H28" s="23"/>
      <c r="I28" s="22"/>
      <c r="J28" s="22"/>
      <c r="K28" s="23"/>
      <c r="L28" s="260"/>
      <c r="M28" s="261"/>
    </row>
    <row r="29" spans="1:13" ht="21.95" customHeight="1">
      <c r="A29" s="583" t="s">
        <v>82</v>
      </c>
      <c r="B29" s="583"/>
      <c r="C29" s="583"/>
      <c r="D29" s="583"/>
      <c r="E29" s="580"/>
      <c r="F29" s="580"/>
      <c r="G29" s="22" t="s">
        <v>96</v>
      </c>
      <c r="H29" s="22"/>
      <c r="I29" s="22"/>
      <c r="J29" s="22"/>
      <c r="K29" s="22"/>
      <c r="L29" s="260"/>
      <c r="M29" s="261"/>
    </row>
    <row r="30" spans="1:13" ht="21.95" customHeight="1">
      <c r="A30" s="23"/>
      <c r="B30" s="580"/>
      <c r="C30" s="580"/>
      <c r="D30" s="580"/>
      <c r="E30" s="618" t="s">
        <v>95</v>
      </c>
      <c r="F30" s="618"/>
      <c r="G30" s="581" t="s">
        <v>85</v>
      </c>
      <c r="H30" s="581"/>
      <c r="I30" s="581"/>
      <c r="J30" s="581"/>
      <c r="K30" s="31"/>
      <c r="L30" s="260"/>
      <c r="M30" s="261"/>
    </row>
    <row r="31" spans="1:13" ht="21.95" customHeight="1">
      <c r="A31" s="23"/>
      <c r="B31" s="17"/>
      <c r="C31" s="17"/>
      <c r="D31" s="17"/>
      <c r="E31" s="20"/>
      <c r="F31" s="20"/>
      <c r="G31" s="22"/>
      <c r="H31" s="22"/>
      <c r="I31" s="22"/>
      <c r="J31" s="22"/>
      <c r="K31" s="31"/>
      <c r="L31" s="260"/>
      <c r="M31" s="261"/>
    </row>
    <row r="32" spans="1:13" ht="21.95" customHeight="1">
      <c r="A32" s="583" t="s">
        <v>86</v>
      </c>
      <c r="B32" s="583"/>
      <c r="C32" s="583"/>
      <c r="D32" s="583"/>
      <c r="E32" s="580"/>
      <c r="F32" s="580"/>
      <c r="G32" s="22" t="s">
        <v>87</v>
      </c>
      <c r="I32" s="22"/>
      <c r="J32" s="22"/>
      <c r="K32" s="22"/>
      <c r="L32" s="260"/>
      <c r="M32" s="261"/>
    </row>
    <row r="33" spans="1:13" ht="21.95" customHeight="1">
      <c r="A33" s="23"/>
      <c r="B33" s="580"/>
      <c r="C33" s="580"/>
      <c r="D33" s="580"/>
      <c r="E33" s="618" t="s">
        <v>95</v>
      </c>
      <c r="F33" s="618"/>
      <c r="G33" s="581" t="s">
        <v>85</v>
      </c>
      <c r="H33" s="581"/>
      <c r="I33" s="581"/>
      <c r="J33" s="581"/>
      <c r="K33" s="31"/>
      <c r="L33" s="260"/>
      <c r="M33" s="261"/>
    </row>
    <row r="34" spans="1:13" ht="37.5" customHeight="1">
      <c r="B34" s="580"/>
      <c r="C34" s="580"/>
      <c r="D34" s="580"/>
      <c r="E34" s="618"/>
      <c r="F34" s="618"/>
      <c r="G34" s="20"/>
      <c r="H34" s="24"/>
      <c r="I34" s="24"/>
      <c r="J34" s="24"/>
      <c r="K34" s="23"/>
    </row>
    <row r="35" spans="1:13" ht="30" customHeight="1">
      <c r="A35" s="579"/>
      <c r="B35" s="579"/>
      <c r="C35" s="579"/>
      <c r="D35" s="579"/>
      <c r="E35" s="579"/>
      <c r="F35" s="579"/>
      <c r="G35" s="579"/>
      <c r="H35" s="579"/>
      <c r="I35" s="579"/>
      <c r="J35" s="579"/>
      <c r="K35" s="579"/>
    </row>
    <row r="36" spans="1:13">
      <c r="B36" s="583"/>
      <c r="C36" s="583"/>
      <c r="D36" s="583"/>
      <c r="E36" s="583"/>
      <c r="F36" s="583"/>
      <c r="G36" s="583"/>
      <c r="H36" s="583"/>
      <c r="I36" s="583"/>
      <c r="J36" s="583"/>
      <c r="K36" s="583"/>
    </row>
  </sheetData>
  <mergeCells count="68">
    <mergeCell ref="A1:J1"/>
    <mergeCell ref="A2:C2"/>
    <mergeCell ref="D2:K2"/>
    <mergeCell ref="A3:C3"/>
    <mergeCell ref="D3:K3"/>
    <mergeCell ref="A4:B4"/>
    <mergeCell ref="A5:E5"/>
    <mergeCell ref="G5:H5"/>
    <mergeCell ref="I5:J5"/>
    <mergeCell ref="A6:D6"/>
    <mergeCell ref="G6:I6"/>
    <mergeCell ref="J6:K6"/>
    <mergeCell ref="A7:K7"/>
    <mergeCell ref="H8:J8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B20:G20"/>
    <mergeCell ref="H20:J20"/>
    <mergeCell ref="B21:J21"/>
    <mergeCell ref="B22:D22"/>
    <mergeCell ref="E22:F22"/>
    <mergeCell ref="A23:D23"/>
    <mergeCell ref="E23:F23"/>
    <mergeCell ref="G23:H23"/>
    <mergeCell ref="B24:D24"/>
    <mergeCell ref="E24:F24"/>
    <mergeCell ref="G24:H24"/>
    <mergeCell ref="A26:D26"/>
    <mergeCell ref="E26:F26"/>
    <mergeCell ref="B27:D27"/>
    <mergeCell ref="E27:F27"/>
    <mergeCell ref="A29:D29"/>
    <mergeCell ref="E29:F29"/>
    <mergeCell ref="A35:K35"/>
    <mergeCell ref="B36:K36"/>
    <mergeCell ref="A8:A9"/>
    <mergeCell ref="A20:A21"/>
    <mergeCell ref="K8:K9"/>
    <mergeCell ref="B8:G9"/>
    <mergeCell ref="B33:D33"/>
    <mergeCell ref="E33:F33"/>
    <mergeCell ref="G33:J33"/>
    <mergeCell ref="B34:D34"/>
    <mergeCell ref="E34:F34"/>
    <mergeCell ref="B30:D30"/>
    <mergeCell ref="E30:F30"/>
    <mergeCell ref="G30:J30"/>
    <mergeCell ref="A32:D32"/>
    <mergeCell ref="E32:F32"/>
  </mergeCells>
  <printOptions horizontalCentered="1"/>
  <pageMargins left="0.59055118110236204" right="0.59055118110236204" top="0.66929133858267698" bottom="0.66929133858267698" header="0.196850393700787" footer="0.511811023622047"/>
  <pageSetup paperSize="9" scale="97" orientation="portrait" horizontalDpi="300" verticalDpi="300"/>
  <headerFooter alignWithMargins="0">
    <oddHeader>&amp;R&amp;"TH SarabunPSK,ธรรมดา"&amp;14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zoomScale="80" zoomScaleNormal="80" workbookViewId="0">
      <selection activeCell="H15" sqref="H15:J15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>
        <f>VLOOKUP(H14,U4:V28,1)</f>
        <v>0</v>
      </c>
      <c r="Q8" s="149" t="s">
        <v>12</v>
      </c>
      <c r="R8" s="211">
        <f>VLOOKUP(H15,U4:V28,2)</f>
        <v>1.3073999999999999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>
        <f>VLOOKUP(P8,X4:Y28,2)</f>
        <v>500000</v>
      </c>
      <c r="Q9" s="149" t="s">
        <v>15</v>
      </c>
      <c r="R9" s="148">
        <f>VLOOKUP(H16,U4:V28,2)</f>
        <v>1.3073999999999999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>
        <f>ปร.4สองหน้า!L56</f>
        <v>10198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>
        <f>VLOOKUP(H14,U4:V28,1)</f>
        <v>0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>
        <f>VLOOKUP(H14,X4:Y28,2)</f>
        <v>500000</v>
      </c>
      <c r="I16" s="523"/>
      <c r="J16" s="502"/>
      <c r="K16" s="189">
        <v>60</v>
      </c>
      <c r="L16" s="188">
        <f t="shared" si="0"/>
        <v>1.2060999999999999</v>
      </c>
      <c r="N16" s="149"/>
      <c r="P16" s="194">
        <f>+((C20-E20)*(G20-I20))/(E21-G21)</f>
        <v>0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>
        <f>VLOOKUP(H14,U4:V28,2)</f>
        <v>1.3073999999999999</v>
      </c>
      <c r="I17" s="488"/>
      <c r="J17" s="489"/>
      <c r="K17" s="189">
        <v>70</v>
      </c>
      <c r="L17" s="190">
        <f t="shared" si="0"/>
        <v>1.2050000000000001</v>
      </c>
      <c r="N17" s="149"/>
      <c r="P17" s="195">
        <f>+A20-P16</f>
        <v>1.3073999999999999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>
        <f>VLOOKUP(H16,U4:V28,2)</f>
        <v>1.3073999999999999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>
        <f>R8</f>
        <v>1.3073999999999999</v>
      </c>
      <c r="B20" s="164" t="s">
        <v>30</v>
      </c>
      <c r="C20" s="165">
        <f>R8</f>
        <v>1.3073999999999999</v>
      </c>
      <c r="D20" s="166" t="s">
        <v>31</v>
      </c>
      <c r="E20" s="167">
        <f>R9</f>
        <v>1.3073999999999999</v>
      </c>
      <c r="F20" s="168" t="s">
        <v>32</v>
      </c>
      <c r="G20" s="168">
        <f>H14</f>
        <v>10198</v>
      </c>
      <c r="H20" s="168" t="s">
        <v>31</v>
      </c>
      <c r="I20" s="197">
        <f>P8</f>
        <v>0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>
        <f>P9</f>
        <v>500000</v>
      </c>
      <c r="F21" s="169" t="s">
        <v>31</v>
      </c>
      <c r="G21" s="170">
        <f>P8</f>
        <v>0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>
        <f>H14</f>
        <v>10198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>
        <f>P17</f>
        <v>1.3073999999999999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>
        <f>G23*ROUND(G24,4)</f>
        <v>13332.8652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1:X60"/>
  <sheetViews>
    <sheetView topLeftCell="A43" workbookViewId="0">
      <selection activeCell="L56" sqref="L56"/>
    </sheetView>
  </sheetViews>
  <sheetFormatPr defaultColWidth="9.140625" defaultRowHeight="21.75"/>
  <cols>
    <col min="1" max="1" width="6.5703125" style="228" customWidth="1"/>
    <col min="2" max="2" width="5.5703125" style="228" customWidth="1"/>
    <col min="3" max="3" width="2.28515625" style="1" customWidth="1"/>
    <col min="4" max="4" width="6.85546875" style="1" customWidth="1"/>
    <col min="5" max="5" width="30.140625" style="1" customWidth="1"/>
    <col min="6" max="6" width="9.5703125" style="281" customWidth="1"/>
    <col min="7" max="7" width="6.85546875" style="228" customWidth="1"/>
    <col min="8" max="8" width="11.7109375" style="229" customWidth="1"/>
    <col min="9" max="9" width="12.5703125" style="229" customWidth="1"/>
    <col min="10" max="10" width="11.28515625" style="230" customWidth="1"/>
    <col min="11" max="12" width="12.85546875" style="229" customWidth="1"/>
    <col min="13" max="13" width="11.5703125" style="1" customWidth="1"/>
    <col min="14" max="16384" width="9.140625" style="66"/>
  </cols>
  <sheetData>
    <row r="1" spans="1:24">
      <c r="A1" s="648" t="s">
        <v>42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</row>
    <row r="2" spans="1:24" ht="18.75" customHeight="1">
      <c r="A2" s="70" t="s">
        <v>43</v>
      </c>
      <c r="B2" s="70"/>
      <c r="C2" s="71"/>
      <c r="D2" s="71"/>
      <c r="E2" s="651" t="s">
        <v>97</v>
      </c>
      <c r="F2" s="651"/>
      <c r="G2" s="651"/>
      <c r="H2" s="651"/>
      <c r="I2" s="651"/>
      <c r="J2" s="651"/>
      <c r="K2" s="651"/>
      <c r="L2" s="651"/>
      <c r="M2" s="71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s="67" customFormat="1" ht="18.75" customHeight="1">
      <c r="A3" s="652" t="s">
        <v>45</v>
      </c>
      <c r="B3" s="652"/>
      <c r="C3" s="652"/>
      <c r="D3" s="71" t="s">
        <v>98</v>
      </c>
      <c r="E3" s="71"/>
      <c r="F3" s="71"/>
      <c r="G3" s="71"/>
      <c r="H3" s="71"/>
      <c r="I3" s="132"/>
      <c r="J3" s="70" t="s">
        <v>85</v>
      </c>
      <c r="K3" s="125"/>
      <c r="L3" s="125"/>
      <c r="M3" s="125"/>
    </row>
    <row r="4" spans="1:24" s="67" customFormat="1" ht="18.75" customHeight="1">
      <c r="A4" s="652" t="s">
        <v>47</v>
      </c>
      <c r="B4" s="652"/>
      <c r="C4" s="652"/>
      <c r="D4" s="651"/>
      <c r="E4" s="651"/>
      <c r="F4" s="651"/>
      <c r="G4" s="651"/>
      <c r="H4" s="651"/>
      <c r="I4" s="679" t="s">
        <v>49</v>
      </c>
      <c r="J4" s="679"/>
      <c r="K4" s="680">
        <v>241345</v>
      </c>
      <c r="L4" s="680"/>
      <c r="M4" s="680"/>
    </row>
    <row r="5" spans="1:24" ht="6.75" customHeight="1">
      <c r="A5" s="652"/>
      <c r="B5" s="652"/>
      <c r="C5" s="652"/>
      <c r="D5" s="651"/>
      <c r="E5" s="651"/>
      <c r="F5" s="651"/>
      <c r="G5" s="651"/>
      <c r="H5" s="651"/>
      <c r="I5" s="679"/>
      <c r="J5" s="679"/>
      <c r="K5" s="282"/>
      <c r="L5" s="282"/>
      <c r="M5" s="282"/>
    </row>
    <row r="6" spans="1:24" ht="18.75" customHeight="1">
      <c r="A6" s="571" t="s">
        <v>50</v>
      </c>
      <c r="B6" s="575" t="s">
        <v>51</v>
      </c>
      <c r="C6" s="576"/>
      <c r="D6" s="576"/>
      <c r="E6" s="576"/>
      <c r="F6" s="655" t="s">
        <v>52</v>
      </c>
      <c r="G6" s="615" t="s">
        <v>53</v>
      </c>
      <c r="H6" s="653" t="s">
        <v>54</v>
      </c>
      <c r="I6" s="654"/>
      <c r="J6" s="653" t="s">
        <v>55</v>
      </c>
      <c r="K6" s="654"/>
      <c r="L6" s="649" t="s">
        <v>56</v>
      </c>
      <c r="M6" s="571" t="s">
        <v>57</v>
      </c>
    </row>
    <row r="7" spans="1:24" ht="21" customHeight="1">
      <c r="A7" s="572"/>
      <c r="B7" s="577"/>
      <c r="C7" s="578"/>
      <c r="D7" s="578"/>
      <c r="E7" s="578"/>
      <c r="F7" s="656"/>
      <c r="G7" s="616"/>
      <c r="H7" s="74" t="s">
        <v>58</v>
      </c>
      <c r="I7" s="74" t="s">
        <v>59</v>
      </c>
      <c r="J7" s="74" t="s">
        <v>58</v>
      </c>
      <c r="K7" s="74" t="s">
        <v>59</v>
      </c>
      <c r="L7" s="650"/>
      <c r="M7" s="572"/>
    </row>
    <row r="8" spans="1:24" ht="18.75" customHeight="1">
      <c r="A8" s="75"/>
      <c r="B8" s="667"/>
      <c r="C8" s="668"/>
      <c r="D8" s="668"/>
      <c r="E8" s="669"/>
      <c r="F8" s="76">
        <v>11</v>
      </c>
      <c r="G8" s="77"/>
      <c r="H8" s="78">
        <v>12</v>
      </c>
      <c r="I8" s="126">
        <f t="shared" ref="I8:I25" si="0">SUM(H8)*$F8</f>
        <v>132</v>
      </c>
      <c r="J8" s="127">
        <v>13</v>
      </c>
      <c r="K8" s="126">
        <f>SUM(J8)*$F8</f>
        <v>143</v>
      </c>
      <c r="L8" s="106">
        <f>SUM(,I8,K8)</f>
        <v>275</v>
      </c>
      <c r="M8" s="77"/>
    </row>
    <row r="9" spans="1:24" ht="18.75" customHeight="1">
      <c r="A9" s="75"/>
      <c r="B9" s="664"/>
      <c r="C9" s="665"/>
      <c r="D9" s="665"/>
      <c r="E9" s="666"/>
      <c r="F9" s="76">
        <v>14</v>
      </c>
      <c r="G9" s="77"/>
      <c r="H9" s="78">
        <v>15</v>
      </c>
      <c r="I9" s="126">
        <f t="shared" si="0"/>
        <v>210</v>
      </c>
      <c r="J9" s="127">
        <v>16</v>
      </c>
      <c r="K9" s="126">
        <f t="shared" ref="K9:K25" si="1">SUM(J9)*$F9</f>
        <v>224</v>
      </c>
      <c r="L9" s="106">
        <f t="shared" ref="L9:L25" si="2">SUM(,I9,K9)</f>
        <v>434</v>
      </c>
      <c r="M9" s="77"/>
    </row>
    <row r="10" spans="1:24" ht="18.75" customHeight="1">
      <c r="A10" s="82"/>
      <c r="B10" s="598"/>
      <c r="C10" s="599"/>
      <c r="D10" s="599"/>
      <c r="E10" s="657"/>
      <c r="F10" s="84"/>
      <c r="G10" s="85"/>
      <c r="H10" s="86"/>
      <c r="I10" s="126">
        <f t="shared" si="0"/>
        <v>0</v>
      </c>
      <c r="J10" s="86"/>
      <c r="K10" s="126">
        <f t="shared" si="1"/>
        <v>0</v>
      </c>
      <c r="L10" s="106">
        <f t="shared" si="2"/>
        <v>0</v>
      </c>
      <c r="M10" s="85"/>
    </row>
    <row r="11" spans="1:24" ht="18.75" customHeight="1">
      <c r="A11" s="82"/>
      <c r="B11" s="598"/>
      <c r="C11" s="599"/>
      <c r="D11" s="599"/>
      <c r="E11" s="657"/>
      <c r="F11" s="84"/>
      <c r="G11" s="85"/>
      <c r="H11" s="86"/>
      <c r="I11" s="126">
        <f t="shared" si="0"/>
        <v>0</v>
      </c>
      <c r="J11" s="86"/>
      <c r="K11" s="126">
        <f t="shared" si="1"/>
        <v>0</v>
      </c>
      <c r="L11" s="106">
        <f t="shared" si="2"/>
        <v>0</v>
      </c>
      <c r="M11" s="85"/>
    </row>
    <row r="12" spans="1:24" ht="18.75" customHeight="1">
      <c r="A12" s="82"/>
      <c r="B12" s="43"/>
      <c r="C12" s="44"/>
      <c r="D12" s="44"/>
      <c r="E12" s="83"/>
      <c r="F12" s="84"/>
      <c r="G12" s="85"/>
      <c r="H12" s="86"/>
      <c r="I12" s="126">
        <f t="shared" si="0"/>
        <v>0</v>
      </c>
      <c r="J12" s="86"/>
      <c r="K12" s="126">
        <f t="shared" si="1"/>
        <v>0</v>
      </c>
      <c r="L12" s="106">
        <f t="shared" si="2"/>
        <v>0</v>
      </c>
      <c r="M12" s="85"/>
    </row>
    <row r="13" spans="1:24" ht="18.75" customHeight="1">
      <c r="A13" s="82"/>
      <c r="B13" s="43"/>
      <c r="C13" s="44"/>
      <c r="D13" s="44"/>
      <c r="E13" s="83"/>
      <c r="F13" s="84"/>
      <c r="G13" s="85"/>
      <c r="H13" s="86"/>
      <c r="I13" s="126">
        <f t="shared" si="0"/>
        <v>0</v>
      </c>
      <c r="J13" s="86"/>
      <c r="K13" s="126">
        <f t="shared" si="1"/>
        <v>0</v>
      </c>
      <c r="L13" s="106">
        <f t="shared" si="2"/>
        <v>0</v>
      </c>
      <c r="M13" s="85"/>
    </row>
    <row r="14" spans="1:24" ht="18.75" customHeight="1">
      <c r="A14" s="82"/>
      <c r="B14" s="43"/>
      <c r="C14" s="44"/>
      <c r="D14" s="44"/>
      <c r="E14" s="83"/>
      <c r="F14" s="84"/>
      <c r="G14" s="85"/>
      <c r="H14" s="86"/>
      <c r="I14" s="126">
        <f t="shared" si="0"/>
        <v>0</v>
      </c>
      <c r="J14" s="86"/>
      <c r="K14" s="126">
        <f t="shared" si="1"/>
        <v>0</v>
      </c>
      <c r="L14" s="106">
        <f t="shared" si="2"/>
        <v>0</v>
      </c>
      <c r="M14" s="85"/>
    </row>
    <row r="15" spans="1:24" ht="18.75" customHeight="1">
      <c r="A15" s="82"/>
      <c r="B15" s="43"/>
      <c r="C15" s="44"/>
      <c r="D15" s="44"/>
      <c r="E15" s="83"/>
      <c r="F15" s="84"/>
      <c r="G15" s="85"/>
      <c r="H15" s="86"/>
      <c r="I15" s="126">
        <f t="shared" si="0"/>
        <v>0</v>
      </c>
      <c r="J15" s="86"/>
      <c r="K15" s="126">
        <f t="shared" si="1"/>
        <v>0</v>
      </c>
      <c r="L15" s="106">
        <f t="shared" si="2"/>
        <v>0</v>
      </c>
      <c r="M15" s="85"/>
    </row>
    <row r="16" spans="1:24" ht="18.75" customHeight="1">
      <c r="A16" s="82"/>
      <c r="B16" s="598"/>
      <c r="C16" s="599"/>
      <c r="D16" s="599"/>
      <c r="E16" s="657"/>
      <c r="F16" s="84"/>
      <c r="G16" s="85"/>
      <c r="H16" s="86"/>
      <c r="I16" s="126">
        <f t="shared" si="0"/>
        <v>0</v>
      </c>
      <c r="J16" s="86"/>
      <c r="K16" s="126">
        <f t="shared" si="1"/>
        <v>0</v>
      </c>
      <c r="L16" s="106">
        <f t="shared" si="2"/>
        <v>0</v>
      </c>
      <c r="M16" s="85"/>
    </row>
    <row r="17" spans="1:13" ht="18.75" customHeight="1">
      <c r="A17" s="82"/>
      <c r="B17" s="598"/>
      <c r="C17" s="599"/>
      <c r="D17" s="599"/>
      <c r="E17" s="657"/>
      <c r="F17" s="84"/>
      <c r="G17" s="85"/>
      <c r="H17" s="86"/>
      <c r="I17" s="126">
        <f t="shared" si="0"/>
        <v>0</v>
      </c>
      <c r="J17" s="86"/>
      <c r="K17" s="126">
        <f t="shared" si="1"/>
        <v>0</v>
      </c>
      <c r="L17" s="106">
        <f t="shared" si="2"/>
        <v>0</v>
      </c>
      <c r="M17" s="85"/>
    </row>
    <row r="18" spans="1:13" ht="18.75" customHeight="1">
      <c r="A18" s="82"/>
      <c r="B18" s="598"/>
      <c r="C18" s="599"/>
      <c r="D18" s="599"/>
      <c r="E18" s="657"/>
      <c r="F18" s="84"/>
      <c r="G18" s="85"/>
      <c r="H18" s="86"/>
      <c r="I18" s="126">
        <f t="shared" si="0"/>
        <v>0</v>
      </c>
      <c r="J18" s="86"/>
      <c r="K18" s="126">
        <f t="shared" si="1"/>
        <v>0</v>
      </c>
      <c r="L18" s="106">
        <f t="shared" si="2"/>
        <v>0</v>
      </c>
      <c r="M18" s="85"/>
    </row>
    <row r="19" spans="1:13" ht="18.75" customHeight="1">
      <c r="A19" s="82"/>
      <c r="B19" s="598"/>
      <c r="C19" s="599"/>
      <c r="D19" s="599"/>
      <c r="E19" s="657"/>
      <c r="F19" s="84"/>
      <c r="G19" s="85"/>
      <c r="H19" s="86"/>
      <c r="I19" s="126">
        <f t="shared" si="0"/>
        <v>0</v>
      </c>
      <c r="J19" s="86"/>
      <c r="K19" s="126">
        <f t="shared" si="1"/>
        <v>0</v>
      </c>
      <c r="L19" s="106">
        <f t="shared" si="2"/>
        <v>0</v>
      </c>
      <c r="M19" s="85"/>
    </row>
    <row r="20" spans="1:13" ht="18.75" customHeight="1">
      <c r="A20" s="82"/>
      <c r="B20" s="598"/>
      <c r="C20" s="599"/>
      <c r="D20" s="599"/>
      <c r="E20" s="657"/>
      <c r="F20" s="84"/>
      <c r="G20" s="85"/>
      <c r="H20" s="86"/>
      <c r="I20" s="126">
        <f t="shared" si="0"/>
        <v>0</v>
      </c>
      <c r="J20" s="86"/>
      <c r="K20" s="126">
        <f t="shared" si="1"/>
        <v>0</v>
      </c>
      <c r="L20" s="106">
        <f t="shared" si="2"/>
        <v>0</v>
      </c>
      <c r="M20" s="85"/>
    </row>
    <row r="21" spans="1:13" s="68" customFormat="1" ht="18.75" customHeight="1">
      <c r="A21" s="87"/>
      <c r="B21" s="661"/>
      <c r="C21" s="662"/>
      <c r="D21" s="662"/>
      <c r="E21" s="663"/>
      <c r="F21" s="91"/>
      <c r="G21" s="92"/>
      <c r="H21" s="93"/>
      <c r="I21" s="126">
        <f t="shared" si="0"/>
        <v>0</v>
      </c>
      <c r="J21" s="128"/>
      <c r="K21" s="126">
        <f t="shared" si="1"/>
        <v>0</v>
      </c>
      <c r="L21" s="106">
        <f t="shared" si="2"/>
        <v>0</v>
      </c>
      <c r="M21" s="92"/>
    </row>
    <row r="22" spans="1:13" ht="18.75" customHeight="1">
      <c r="A22" s="75"/>
      <c r="B22" s="664"/>
      <c r="C22" s="665"/>
      <c r="D22" s="665"/>
      <c r="E22" s="666"/>
      <c r="F22" s="76"/>
      <c r="G22" s="77"/>
      <c r="H22" s="78"/>
      <c r="I22" s="126">
        <f t="shared" si="0"/>
        <v>0</v>
      </c>
      <c r="J22" s="127"/>
      <c r="K22" s="126">
        <f t="shared" si="1"/>
        <v>0</v>
      </c>
      <c r="L22" s="106">
        <f t="shared" si="2"/>
        <v>0</v>
      </c>
      <c r="M22" s="77"/>
    </row>
    <row r="23" spans="1:13" ht="18.75" customHeight="1">
      <c r="A23" s="82"/>
      <c r="B23" s="598"/>
      <c r="C23" s="599"/>
      <c r="D23" s="599"/>
      <c r="E23" s="657"/>
      <c r="F23" s="84"/>
      <c r="G23" s="85"/>
      <c r="H23" s="86"/>
      <c r="I23" s="126">
        <f t="shared" si="0"/>
        <v>0</v>
      </c>
      <c r="J23" s="86"/>
      <c r="K23" s="126">
        <f t="shared" si="1"/>
        <v>0</v>
      </c>
      <c r="L23" s="106">
        <f t="shared" si="2"/>
        <v>0</v>
      </c>
      <c r="M23" s="85"/>
    </row>
    <row r="24" spans="1:13" ht="18.75" customHeight="1">
      <c r="A24" s="82"/>
      <c r="B24" s="598"/>
      <c r="C24" s="599"/>
      <c r="D24" s="599"/>
      <c r="E24" s="657"/>
      <c r="F24" s="84"/>
      <c r="G24" s="85"/>
      <c r="H24" s="86"/>
      <c r="I24" s="126">
        <f t="shared" si="0"/>
        <v>0</v>
      </c>
      <c r="J24" s="86"/>
      <c r="K24" s="126">
        <f t="shared" si="1"/>
        <v>0</v>
      </c>
      <c r="L24" s="106">
        <f t="shared" si="2"/>
        <v>0</v>
      </c>
      <c r="M24" s="85"/>
    </row>
    <row r="25" spans="1:13" ht="18.75" customHeight="1">
      <c r="A25" s="94"/>
      <c r="B25" s="658"/>
      <c r="C25" s="659"/>
      <c r="D25" s="659"/>
      <c r="E25" s="660"/>
      <c r="F25" s="95"/>
      <c r="G25" s="96"/>
      <c r="H25" s="97"/>
      <c r="I25" s="126">
        <f t="shared" si="0"/>
        <v>0</v>
      </c>
      <c r="J25" s="97"/>
      <c r="K25" s="126">
        <f t="shared" si="1"/>
        <v>0</v>
      </c>
      <c r="L25" s="106">
        <f t="shared" si="2"/>
        <v>0</v>
      </c>
      <c r="M25" s="96"/>
    </row>
    <row r="26" spans="1:13" ht="18.75" customHeight="1">
      <c r="A26" s="676" t="s">
        <v>60</v>
      </c>
      <c r="B26" s="677"/>
      <c r="C26" s="677"/>
      <c r="D26" s="677"/>
      <c r="E26" s="677"/>
      <c r="F26" s="677"/>
      <c r="G26" s="677"/>
      <c r="H26" s="678"/>
      <c r="I26" s="129">
        <f>SUM(I8:I25)</f>
        <v>342</v>
      </c>
      <c r="J26" s="129"/>
      <c r="K26" s="129">
        <f>SUM(K8:K25)</f>
        <v>367</v>
      </c>
      <c r="L26" s="129">
        <f>SUM(L8:L25)</f>
        <v>709</v>
      </c>
      <c r="M26" s="130"/>
    </row>
    <row r="27" spans="1:13" ht="18.75" customHeight="1">
      <c r="A27" s="98"/>
      <c r="B27" s="98"/>
      <c r="C27" s="98"/>
      <c r="E27" s="98"/>
      <c r="F27" s="73"/>
      <c r="G27" s="73"/>
      <c r="H27" s="73"/>
      <c r="I27" s="131"/>
      <c r="J27" s="131"/>
      <c r="K27" s="131"/>
      <c r="L27" s="131"/>
      <c r="M27" s="73"/>
    </row>
    <row r="28" spans="1:13" ht="18.75" customHeight="1">
      <c r="A28" s="98"/>
      <c r="B28" s="98"/>
      <c r="C28" s="98"/>
      <c r="E28" s="539" t="s">
        <v>61</v>
      </c>
      <c r="F28" s="539"/>
      <c r="G28" s="539"/>
      <c r="H28" s="539"/>
      <c r="I28" s="539" t="s">
        <v>62</v>
      </c>
      <c r="J28" s="539"/>
      <c r="K28" s="539"/>
      <c r="L28" s="539"/>
      <c r="M28" s="250"/>
    </row>
    <row r="29" spans="1:13" ht="18.75" customHeight="1">
      <c r="A29" s="98"/>
      <c r="B29" s="98"/>
      <c r="C29" s="98"/>
      <c r="E29" s="539" t="s">
        <v>63</v>
      </c>
      <c r="F29" s="539"/>
      <c r="G29" s="539"/>
      <c r="H29" s="539"/>
      <c r="I29" s="539" t="s">
        <v>63</v>
      </c>
      <c r="J29" s="539"/>
      <c r="K29" s="539"/>
      <c r="L29" s="539"/>
      <c r="M29" s="250"/>
    </row>
    <row r="30" spans="1:13" ht="18.75" customHeight="1">
      <c r="A30" s="98"/>
      <c r="B30" s="98"/>
      <c r="C30" s="98"/>
      <c r="E30" s="99"/>
      <c r="F30" s="99"/>
      <c r="G30" s="99"/>
      <c r="H30" s="99"/>
      <c r="I30" s="539" t="s">
        <v>64</v>
      </c>
      <c r="J30" s="539"/>
      <c r="K30" s="539"/>
      <c r="L30" s="539"/>
      <c r="M30" s="250"/>
    </row>
    <row r="31" spans="1:13" ht="18.75" customHeight="1">
      <c r="A31" s="648" t="s">
        <v>42</v>
      </c>
      <c r="B31" s="648"/>
      <c r="C31" s="648"/>
      <c r="D31" s="648"/>
      <c r="E31" s="648"/>
      <c r="F31" s="648"/>
      <c r="G31" s="648"/>
      <c r="H31" s="648"/>
      <c r="I31" s="648"/>
      <c r="J31" s="648"/>
      <c r="K31" s="648"/>
      <c r="L31" s="648"/>
      <c r="M31" s="648"/>
    </row>
    <row r="32" spans="1:13" s="1" customFormat="1" ht="18" customHeight="1">
      <c r="A32" s="70" t="s">
        <v>43</v>
      </c>
      <c r="B32" s="70"/>
      <c r="C32" s="71"/>
      <c r="D32" s="71"/>
      <c r="E32" s="651" t="str">
        <f>+E2</f>
        <v>ปรับปรุงซ่อมแซมอาคารเรียนอาคารประกอบและสิ่งก่อสร้างอื่นที่ชำรุดทรุดโทรม</v>
      </c>
      <c r="F32" s="651"/>
      <c r="G32" s="651"/>
      <c r="H32" s="651"/>
      <c r="I32" s="651"/>
      <c r="J32" s="651"/>
      <c r="K32" s="651"/>
      <c r="L32" s="651"/>
      <c r="M32" s="651"/>
    </row>
    <row r="33" spans="1:13" s="1" customFormat="1" ht="18" customHeight="1">
      <c r="A33" s="652" t="s">
        <v>45</v>
      </c>
      <c r="B33" s="652"/>
      <c r="C33" s="652"/>
      <c r="D33" s="71" t="str">
        <f>+D3</f>
        <v>โรงเรียน      ตำบล      อำเภอ      จังหวัด</v>
      </c>
      <c r="E33" s="71"/>
      <c r="F33" s="71"/>
      <c r="G33" s="71"/>
      <c r="H33" s="71"/>
      <c r="I33" s="132"/>
      <c r="J33" s="70" t="str">
        <f>+J3</f>
        <v>สพป.ปัตตานี เขต 2</v>
      </c>
      <c r="K33" s="125"/>
      <c r="L33" s="125"/>
      <c r="M33" s="125"/>
    </row>
    <row r="34" spans="1:13" ht="18" customHeight="1">
      <c r="A34" s="571" t="s">
        <v>50</v>
      </c>
      <c r="B34" s="575" t="s">
        <v>51</v>
      </c>
      <c r="C34" s="576"/>
      <c r="D34" s="576"/>
      <c r="E34" s="576"/>
      <c r="F34" s="655" t="s">
        <v>52</v>
      </c>
      <c r="G34" s="615" t="s">
        <v>53</v>
      </c>
      <c r="H34" s="653" t="s">
        <v>54</v>
      </c>
      <c r="I34" s="654"/>
      <c r="J34" s="653" t="s">
        <v>55</v>
      </c>
      <c r="K34" s="654"/>
      <c r="L34" s="649" t="s">
        <v>56</v>
      </c>
      <c r="M34" s="571" t="s">
        <v>57</v>
      </c>
    </row>
    <row r="35" spans="1:13" ht="22.5" customHeight="1">
      <c r="A35" s="572"/>
      <c r="B35" s="577"/>
      <c r="C35" s="578"/>
      <c r="D35" s="578"/>
      <c r="E35" s="578"/>
      <c r="F35" s="656"/>
      <c r="G35" s="616"/>
      <c r="H35" s="74" t="s">
        <v>58</v>
      </c>
      <c r="I35" s="74" t="s">
        <v>59</v>
      </c>
      <c r="J35" s="74" t="s">
        <v>58</v>
      </c>
      <c r="K35" s="74" t="s">
        <v>59</v>
      </c>
      <c r="L35" s="650"/>
      <c r="M35" s="572"/>
    </row>
    <row r="36" spans="1:13" ht="18" customHeight="1">
      <c r="A36" s="75"/>
      <c r="B36" s="667"/>
      <c r="C36" s="668"/>
      <c r="D36" s="668"/>
      <c r="E36" s="669"/>
      <c r="F36" s="76">
        <v>17</v>
      </c>
      <c r="G36" s="77"/>
      <c r="H36" s="78">
        <v>18</v>
      </c>
      <c r="I36" s="126">
        <f t="shared" ref="I36:I54" si="3">SUM(H36)*$F36</f>
        <v>306</v>
      </c>
      <c r="J36" s="127">
        <v>19</v>
      </c>
      <c r="K36" s="126">
        <f t="shared" ref="K36:K54" si="4">SUM(J36)*$F36</f>
        <v>323</v>
      </c>
      <c r="L36" s="106">
        <f t="shared" ref="L36:L54" si="5">SUM(,I36,K36)</f>
        <v>629</v>
      </c>
      <c r="M36" s="77"/>
    </row>
    <row r="37" spans="1:13" ht="18" customHeight="1">
      <c r="A37" s="100"/>
      <c r="B37" s="670"/>
      <c r="C37" s="671"/>
      <c r="D37" s="671"/>
      <c r="E37" s="672"/>
      <c r="F37" s="84">
        <v>20</v>
      </c>
      <c r="G37" s="85"/>
      <c r="H37" s="86">
        <v>222</v>
      </c>
      <c r="I37" s="126">
        <f t="shared" si="3"/>
        <v>4440</v>
      </c>
      <c r="J37" s="26">
        <v>221</v>
      </c>
      <c r="K37" s="126">
        <f t="shared" si="4"/>
        <v>4420</v>
      </c>
      <c r="L37" s="106">
        <f t="shared" si="5"/>
        <v>8860</v>
      </c>
      <c r="M37" s="85"/>
    </row>
    <row r="38" spans="1:13" ht="18" customHeight="1">
      <c r="A38" s="100"/>
      <c r="B38" s="670"/>
      <c r="C38" s="671"/>
      <c r="D38" s="671"/>
      <c r="E38" s="672"/>
      <c r="F38" s="104"/>
      <c r="G38" s="105"/>
      <c r="H38" s="106"/>
      <c r="I38" s="126">
        <f t="shared" si="3"/>
        <v>0</v>
      </c>
      <c r="J38" s="133"/>
      <c r="K38" s="126">
        <f t="shared" si="4"/>
        <v>0</v>
      </c>
      <c r="L38" s="106">
        <f t="shared" si="5"/>
        <v>0</v>
      </c>
      <c r="M38" s="134"/>
    </row>
    <row r="39" spans="1:13" ht="18" customHeight="1">
      <c r="A39" s="100"/>
      <c r="B39" s="673"/>
      <c r="C39" s="674"/>
      <c r="D39" s="674"/>
      <c r="E39" s="675"/>
      <c r="F39" s="104"/>
      <c r="G39" s="105"/>
      <c r="H39" s="106"/>
      <c r="I39" s="135">
        <f t="shared" si="3"/>
        <v>0</v>
      </c>
      <c r="J39" s="133"/>
      <c r="K39" s="135">
        <f t="shared" si="4"/>
        <v>0</v>
      </c>
      <c r="L39" s="114">
        <f t="shared" si="5"/>
        <v>0</v>
      </c>
      <c r="M39" s="134"/>
    </row>
    <row r="40" spans="1:13" ht="18.75" customHeight="1">
      <c r="A40" s="82"/>
      <c r="B40" s="598"/>
      <c r="C40" s="599"/>
      <c r="D40" s="599"/>
      <c r="E40" s="657"/>
      <c r="F40" s="84"/>
      <c r="G40" s="85"/>
      <c r="H40" s="86"/>
      <c r="I40" s="126">
        <f t="shared" si="3"/>
        <v>0</v>
      </c>
      <c r="J40" s="86"/>
      <c r="K40" s="135">
        <f t="shared" si="4"/>
        <v>0</v>
      </c>
      <c r="L40" s="106">
        <f t="shared" si="5"/>
        <v>0</v>
      </c>
      <c r="M40" s="85"/>
    </row>
    <row r="41" spans="1:13" ht="18.75" customHeight="1">
      <c r="A41" s="82"/>
      <c r="B41" s="598"/>
      <c r="C41" s="599"/>
      <c r="D41" s="599"/>
      <c r="E41" s="657"/>
      <c r="F41" s="84"/>
      <c r="G41" s="85"/>
      <c r="H41" s="86"/>
      <c r="I41" s="126">
        <f t="shared" si="3"/>
        <v>0</v>
      </c>
      <c r="J41" s="86"/>
      <c r="K41" s="135">
        <f t="shared" si="4"/>
        <v>0</v>
      </c>
      <c r="L41" s="106">
        <f t="shared" si="5"/>
        <v>0</v>
      </c>
      <c r="M41" s="85"/>
    </row>
    <row r="42" spans="1:13" ht="18.75" customHeight="1">
      <c r="A42" s="82"/>
      <c r="B42" s="598"/>
      <c r="C42" s="599"/>
      <c r="D42" s="599"/>
      <c r="E42" s="657"/>
      <c r="F42" s="84"/>
      <c r="G42" s="85"/>
      <c r="H42" s="86"/>
      <c r="I42" s="126">
        <f t="shared" si="3"/>
        <v>0</v>
      </c>
      <c r="J42" s="86"/>
      <c r="K42" s="135">
        <f t="shared" si="4"/>
        <v>0</v>
      </c>
      <c r="L42" s="106">
        <f t="shared" si="5"/>
        <v>0</v>
      </c>
      <c r="M42" s="85"/>
    </row>
    <row r="43" spans="1:13" ht="18.75" customHeight="1">
      <c r="A43" s="82"/>
      <c r="B43" s="598"/>
      <c r="C43" s="599"/>
      <c r="D43" s="599"/>
      <c r="E43" s="657"/>
      <c r="F43" s="84"/>
      <c r="G43" s="85"/>
      <c r="H43" s="86"/>
      <c r="I43" s="126">
        <f t="shared" si="3"/>
        <v>0</v>
      </c>
      <c r="J43" s="86"/>
      <c r="K43" s="135">
        <f t="shared" si="4"/>
        <v>0</v>
      </c>
      <c r="L43" s="106">
        <f t="shared" si="5"/>
        <v>0</v>
      </c>
      <c r="M43" s="85"/>
    </row>
    <row r="44" spans="1:13" s="68" customFormat="1" ht="18.75" customHeight="1">
      <c r="A44" s="87"/>
      <c r="B44" s="661"/>
      <c r="C44" s="662"/>
      <c r="D44" s="662"/>
      <c r="E44" s="663"/>
      <c r="F44" s="91"/>
      <c r="G44" s="92"/>
      <c r="H44" s="93"/>
      <c r="I44" s="126">
        <f t="shared" si="3"/>
        <v>0</v>
      </c>
      <c r="J44" s="128"/>
      <c r="K44" s="135">
        <f t="shared" si="4"/>
        <v>0</v>
      </c>
      <c r="L44" s="106">
        <f t="shared" si="5"/>
        <v>0</v>
      </c>
      <c r="M44" s="92"/>
    </row>
    <row r="45" spans="1:13" s="68" customFormat="1" ht="18.75" customHeight="1">
      <c r="A45" s="87"/>
      <c r="B45" s="88"/>
      <c r="C45" s="89"/>
      <c r="D45" s="89"/>
      <c r="E45" s="90"/>
      <c r="F45" s="91"/>
      <c r="G45" s="92"/>
      <c r="H45" s="93"/>
      <c r="I45" s="126">
        <f t="shared" si="3"/>
        <v>0</v>
      </c>
      <c r="J45" s="128"/>
      <c r="K45" s="135">
        <f t="shared" si="4"/>
        <v>0</v>
      </c>
      <c r="L45" s="106">
        <f t="shared" si="5"/>
        <v>0</v>
      </c>
      <c r="M45" s="92"/>
    </row>
    <row r="46" spans="1:13" s="68" customFormat="1" ht="18.75" customHeight="1">
      <c r="A46" s="87"/>
      <c r="B46" s="88"/>
      <c r="C46" s="89"/>
      <c r="D46" s="89"/>
      <c r="E46" s="90"/>
      <c r="F46" s="91"/>
      <c r="G46" s="92"/>
      <c r="H46" s="93"/>
      <c r="I46" s="126">
        <f t="shared" si="3"/>
        <v>0</v>
      </c>
      <c r="J46" s="128"/>
      <c r="K46" s="135">
        <f t="shared" si="4"/>
        <v>0</v>
      </c>
      <c r="L46" s="106">
        <f t="shared" si="5"/>
        <v>0</v>
      </c>
      <c r="M46" s="92"/>
    </row>
    <row r="47" spans="1:13" s="68" customFormat="1" ht="18.75" customHeight="1">
      <c r="A47" s="87"/>
      <c r="B47" s="88"/>
      <c r="C47" s="89"/>
      <c r="D47" s="89"/>
      <c r="E47" s="90"/>
      <c r="F47" s="91"/>
      <c r="G47" s="92"/>
      <c r="H47" s="93"/>
      <c r="I47" s="126">
        <f t="shared" si="3"/>
        <v>0</v>
      </c>
      <c r="J47" s="128"/>
      <c r="K47" s="135">
        <f t="shared" si="4"/>
        <v>0</v>
      </c>
      <c r="L47" s="106">
        <f t="shared" si="5"/>
        <v>0</v>
      </c>
      <c r="M47" s="92"/>
    </row>
    <row r="48" spans="1:13" s="68" customFormat="1" ht="18.75" customHeight="1">
      <c r="A48" s="87"/>
      <c r="B48" s="88"/>
      <c r="C48" s="89"/>
      <c r="D48" s="89"/>
      <c r="E48" s="90"/>
      <c r="F48" s="91"/>
      <c r="G48" s="92"/>
      <c r="H48" s="93"/>
      <c r="I48" s="126">
        <f t="shared" si="3"/>
        <v>0</v>
      </c>
      <c r="J48" s="128"/>
      <c r="K48" s="135">
        <f t="shared" si="4"/>
        <v>0</v>
      </c>
      <c r="L48" s="106">
        <f t="shared" si="5"/>
        <v>0</v>
      </c>
      <c r="M48" s="92"/>
    </row>
    <row r="49" spans="1:13" ht="18.75" customHeight="1">
      <c r="A49" s="75"/>
      <c r="B49" s="664"/>
      <c r="C49" s="665"/>
      <c r="D49" s="665"/>
      <c r="E49" s="666"/>
      <c r="F49" s="76"/>
      <c r="G49" s="77"/>
      <c r="H49" s="78"/>
      <c r="I49" s="126">
        <f t="shared" si="3"/>
        <v>0</v>
      </c>
      <c r="J49" s="127"/>
      <c r="K49" s="126">
        <f t="shared" si="4"/>
        <v>0</v>
      </c>
      <c r="L49" s="106">
        <f t="shared" si="5"/>
        <v>0</v>
      </c>
      <c r="M49" s="77"/>
    </row>
    <row r="50" spans="1:13" ht="18.75" customHeight="1">
      <c r="A50" s="82"/>
      <c r="B50" s="598"/>
      <c r="C50" s="599"/>
      <c r="D50" s="599"/>
      <c r="E50" s="657"/>
      <c r="F50" s="84"/>
      <c r="G50" s="85"/>
      <c r="H50" s="86"/>
      <c r="I50" s="126">
        <f t="shared" si="3"/>
        <v>0</v>
      </c>
      <c r="J50" s="86"/>
      <c r="K50" s="126">
        <f t="shared" si="4"/>
        <v>0</v>
      </c>
      <c r="L50" s="106">
        <f t="shared" si="5"/>
        <v>0</v>
      </c>
      <c r="M50" s="85"/>
    </row>
    <row r="51" spans="1:13" ht="18.75" customHeight="1">
      <c r="A51" s="82"/>
      <c r="B51" s="598"/>
      <c r="C51" s="599"/>
      <c r="D51" s="599"/>
      <c r="E51" s="657"/>
      <c r="F51" s="84"/>
      <c r="G51" s="85"/>
      <c r="H51" s="86"/>
      <c r="I51" s="126">
        <f t="shared" si="3"/>
        <v>0</v>
      </c>
      <c r="J51" s="86"/>
      <c r="K51" s="126">
        <f t="shared" si="4"/>
        <v>0</v>
      </c>
      <c r="L51" s="106">
        <f t="shared" si="5"/>
        <v>0</v>
      </c>
      <c r="M51" s="85"/>
    </row>
    <row r="52" spans="1:13" ht="18.75" customHeight="1">
      <c r="A52" s="94"/>
      <c r="B52" s="658"/>
      <c r="C52" s="659"/>
      <c r="D52" s="659"/>
      <c r="E52" s="660"/>
      <c r="F52" s="95"/>
      <c r="G52" s="96"/>
      <c r="H52" s="97"/>
      <c r="I52" s="126">
        <f t="shared" si="3"/>
        <v>0</v>
      </c>
      <c r="J52" s="97"/>
      <c r="K52" s="126">
        <f t="shared" si="4"/>
        <v>0</v>
      </c>
      <c r="L52" s="106">
        <f t="shared" si="5"/>
        <v>0</v>
      </c>
      <c r="M52" s="96"/>
    </row>
    <row r="53" spans="1:13" ht="18.75" customHeight="1">
      <c r="A53" s="82"/>
      <c r="B53" s="598"/>
      <c r="C53" s="599"/>
      <c r="D53" s="599"/>
      <c r="E53" s="657"/>
      <c r="F53" s="84"/>
      <c r="G53" s="85"/>
      <c r="H53" s="86"/>
      <c r="I53" s="126">
        <f t="shared" si="3"/>
        <v>0</v>
      </c>
      <c r="J53" s="86"/>
      <c r="K53" s="126">
        <f t="shared" si="4"/>
        <v>0</v>
      </c>
      <c r="L53" s="106">
        <f t="shared" si="5"/>
        <v>0</v>
      </c>
      <c r="M53" s="85"/>
    </row>
    <row r="54" spans="1:13" ht="18.75" customHeight="1">
      <c r="A54" s="94"/>
      <c r="B54" s="658"/>
      <c r="C54" s="659"/>
      <c r="D54" s="659"/>
      <c r="E54" s="660"/>
      <c r="F54" s="95"/>
      <c r="G54" s="96"/>
      <c r="H54" s="97"/>
      <c r="I54" s="135">
        <f t="shared" si="3"/>
        <v>0</v>
      </c>
      <c r="J54" s="97"/>
      <c r="K54" s="135">
        <f t="shared" si="4"/>
        <v>0</v>
      </c>
      <c r="L54" s="114">
        <f t="shared" si="5"/>
        <v>0</v>
      </c>
      <c r="M54" s="96"/>
    </row>
    <row r="55" spans="1:13" ht="18" customHeight="1">
      <c r="A55" s="115"/>
      <c r="B55" s="234"/>
      <c r="C55" s="235"/>
      <c r="D55" s="236"/>
      <c r="E55" s="237" t="s">
        <v>99</v>
      </c>
      <c r="F55" s="238"/>
      <c r="G55" s="233"/>
      <c r="H55" s="239"/>
      <c r="I55" s="143">
        <f>SUM(I36:I54)</f>
        <v>4746</v>
      </c>
      <c r="J55" s="143"/>
      <c r="K55" s="143">
        <f>SUM(K36:K54)</f>
        <v>4743</v>
      </c>
      <c r="L55" s="143">
        <f>SUM(L36:L54)</f>
        <v>9489</v>
      </c>
      <c r="M55" s="144"/>
    </row>
    <row r="56" spans="1:13" ht="18" customHeight="1">
      <c r="A56" s="240"/>
      <c r="B56" s="241"/>
      <c r="C56" s="242"/>
      <c r="D56" s="243"/>
      <c r="E56" s="244" t="s">
        <v>100</v>
      </c>
      <c r="F56" s="245"/>
      <c r="G56" s="246"/>
      <c r="H56" s="247"/>
      <c r="I56" s="252">
        <f>SUM(I26+I55)</f>
        <v>5088</v>
      </c>
      <c r="J56" s="253"/>
      <c r="K56" s="252">
        <f>SUM(K20+K55)</f>
        <v>4743</v>
      </c>
      <c r="L56" s="252">
        <f>SUM(L26+L55)</f>
        <v>10198</v>
      </c>
      <c r="M56" s="255"/>
    </row>
    <row r="57" spans="1:13" ht="18.75" customHeight="1">
      <c r="A57" s="98"/>
      <c r="B57" s="98"/>
      <c r="C57" s="98"/>
      <c r="E57" s="98"/>
      <c r="F57" s="73"/>
      <c r="G57" s="73"/>
      <c r="H57" s="73"/>
      <c r="I57" s="131"/>
      <c r="J57" s="131"/>
      <c r="K57" s="131"/>
      <c r="L57" s="131"/>
      <c r="M57" s="73"/>
    </row>
    <row r="58" spans="1:13" ht="18.75" customHeight="1">
      <c r="A58" s="98"/>
      <c r="B58" s="98"/>
      <c r="C58" s="98"/>
      <c r="E58" s="539" t="s">
        <v>61</v>
      </c>
      <c r="F58" s="539"/>
      <c r="G58" s="539"/>
      <c r="H58" s="539"/>
      <c r="I58" s="539" t="s">
        <v>62</v>
      </c>
      <c r="J58" s="539"/>
      <c r="K58" s="539"/>
      <c r="L58" s="539"/>
      <c r="M58" s="250"/>
    </row>
    <row r="59" spans="1:13" ht="18.75" customHeight="1">
      <c r="A59" s="98"/>
      <c r="B59" s="98"/>
      <c r="C59" s="98"/>
      <c r="E59" s="539" t="str">
        <f>E29</f>
        <v>(............................................................)</v>
      </c>
      <c r="F59" s="539"/>
      <c r="G59" s="539"/>
      <c r="H59" s="539"/>
      <c r="I59" s="539" t="str">
        <f>I29</f>
        <v>(............................................................)</v>
      </c>
      <c r="J59" s="539"/>
      <c r="K59" s="539"/>
      <c r="L59" s="539"/>
      <c r="M59" s="250"/>
    </row>
    <row r="60" spans="1:13" ht="18.75" customHeight="1">
      <c r="A60" s="98"/>
      <c r="B60" s="98"/>
      <c r="C60" s="98"/>
      <c r="E60" s="99"/>
      <c r="F60" s="99"/>
      <c r="G60" s="99"/>
      <c r="H60" s="99"/>
      <c r="I60" s="539" t="str">
        <f>I30</f>
        <v>ผู้อำนวยการโรงเรียน .....................................................</v>
      </c>
      <c r="J60" s="539"/>
      <c r="K60" s="539"/>
      <c r="L60" s="539"/>
      <c r="M60" s="250"/>
    </row>
  </sheetData>
  <mergeCells count="69">
    <mergeCell ref="A1:M1"/>
    <mergeCell ref="E2:L2"/>
    <mergeCell ref="A3:C3"/>
    <mergeCell ref="A4:C4"/>
    <mergeCell ref="D4:H4"/>
    <mergeCell ref="I4:J4"/>
    <mergeCell ref="K4:M4"/>
    <mergeCell ref="A5:C5"/>
    <mergeCell ref="D5:H5"/>
    <mergeCell ref="I5:J5"/>
    <mergeCell ref="H6:I6"/>
    <mergeCell ref="J6:K6"/>
    <mergeCell ref="A6:A7"/>
    <mergeCell ref="F6:F7"/>
    <mergeCell ref="G6:G7"/>
    <mergeCell ref="B8:E8"/>
    <mergeCell ref="B9:E9"/>
    <mergeCell ref="B10:E10"/>
    <mergeCell ref="B11:E11"/>
    <mergeCell ref="B16:E16"/>
    <mergeCell ref="B17:E17"/>
    <mergeCell ref="B18:E18"/>
    <mergeCell ref="B19:E19"/>
    <mergeCell ref="B20:E20"/>
    <mergeCell ref="B21:E21"/>
    <mergeCell ref="E29:H29"/>
    <mergeCell ref="I29:L29"/>
    <mergeCell ref="I30:L30"/>
    <mergeCell ref="B22:E22"/>
    <mergeCell ref="B23:E23"/>
    <mergeCell ref="B24:E24"/>
    <mergeCell ref="B25:E25"/>
    <mergeCell ref="A26:H26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9:E49"/>
    <mergeCell ref="B50:E50"/>
    <mergeCell ref="B51:E51"/>
    <mergeCell ref="B52:E52"/>
    <mergeCell ref="B53:E53"/>
    <mergeCell ref="B54:E54"/>
    <mergeCell ref="E58:H58"/>
    <mergeCell ref="I58:L58"/>
    <mergeCell ref="E59:H59"/>
    <mergeCell ref="I59:L59"/>
    <mergeCell ref="I60:L60"/>
    <mergeCell ref="L6:L7"/>
    <mergeCell ref="L34:L35"/>
    <mergeCell ref="M6:M7"/>
    <mergeCell ref="M34:M35"/>
    <mergeCell ref="B6:E7"/>
    <mergeCell ref="B34:E35"/>
    <mergeCell ref="A31:M31"/>
    <mergeCell ref="E32:M32"/>
    <mergeCell ref="A33:C33"/>
    <mergeCell ref="H34:I34"/>
    <mergeCell ref="J34:K34"/>
    <mergeCell ref="A34:A35"/>
    <mergeCell ref="F34:F35"/>
    <mergeCell ref="G34:G35"/>
    <mergeCell ref="E28:H28"/>
    <mergeCell ref="I28:L28"/>
  </mergeCells>
  <pageMargins left="0.43307086614173201" right="0.43307086614173201" top="0.55118110236220497" bottom="0.15748031496063" header="0.196850393700787" footer="0.196850393700787"/>
  <pageSetup paperSize="9" orientation="landscape" horizontalDpi="300" verticalDpi="300"/>
  <headerFooter>
    <oddHeader>&amp;R&amp;"TH SarabunPSK,ธรรมดา"&amp;14
แบบ ปร.4 (ก)</oddHeader>
    <oddFooter>&amp;R&amp;"TH SarabunPSK,ธรรมดา"&amp;14หน้าที่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1:L36"/>
  <sheetViews>
    <sheetView workbookViewId="0">
      <selection activeCell="H11" sqref="B11:J11"/>
    </sheetView>
  </sheetViews>
  <sheetFormatPr defaultColWidth="9" defaultRowHeight="18"/>
  <cols>
    <col min="1" max="1" width="7.28515625" style="69" customWidth="1"/>
    <col min="2" max="2" width="9.140625" style="69" customWidth="1"/>
    <col min="3" max="3" width="5.42578125" style="69" customWidth="1"/>
    <col min="4" max="4" width="2.7109375" style="69" customWidth="1"/>
    <col min="5" max="5" width="6.7109375" style="69" customWidth="1"/>
    <col min="6" max="6" width="1.140625" style="69" customWidth="1"/>
    <col min="7" max="7" width="3.42578125" style="69" customWidth="1"/>
    <col min="8" max="8" width="5.140625" style="69" customWidth="1"/>
    <col min="9" max="9" width="16.5703125" style="69" customWidth="1"/>
    <col min="10" max="10" width="9.140625" style="69" customWidth="1"/>
    <col min="11" max="11" width="14.85546875" style="69" customWidth="1"/>
    <col min="12" max="12" width="13.5703125" style="69" customWidth="1"/>
  </cols>
  <sheetData>
    <row r="1" spans="1:12" ht="21.75">
      <c r="A1" s="612" t="s">
        <v>65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47" t="s">
        <v>66</v>
      </c>
    </row>
    <row r="2" spans="1:12" ht="21.75">
      <c r="A2" s="34" t="s">
        <v>67</v>
      </c>
      <c r="B2" s="613" t="s">
        <v>68</v>
      </c>
      <c r="C2" s="613"/>
      <c r="D2" s="613"/>
      <c r="E2" s="614" t="str">
        <f>+ปร.4สองหน้า!E2</f>
        <v>ปรับปรุงซ่อมแซมอาคารเรียนอาคารประกอบและสิ่งก่อสร้างอื่นที่ชำรุดทรุดโทรม</v>
      </c>
      <c r="F2" s="614"/>
      <c r="G2" s="614"/>
      <c r="H2" s="614"/>
      <c r="I2" s="614"/>
      <c r="J2" s="614"/>
      <c r="K2" s="614"/>
      <c r="L2" s="614"/>
    </row>
    <row r="3" spans="1:12" ht="21.75">
      <c r="A3" s="35" t="s">
        <v>67</v>
      </c>
      <c r="B3" s="3" t="s">
        <v>45</v>
      </c>
      <c r="C3" s="3"/>
      <c r="D3" s="3"/>
      <c r="E3" s="4" t="str">
        <f>+ปร.4สองหน้า!D3</f>
        <v>โรงเรียน      ตำบล      อำเภอ      จังหวัด</v>
      </c>
      <c r="F3" s="4"/>
      <c r="G3" s="4"/>
      <c r="H3" s="4"/>
      <c r="I3" s="4"/>
      <c r="J3" s="278"/>
      <c r="K3" s="683"/>
      <c r="L3" s="683"/>
    </row>
    <row r="4" spans="1:12" ht="21.75">
      <c r="A4" s="35" t="s">
        <v>67</v>
      </c>
      <c r="B4" s="36" t="s">
        <v>69</v>
      </c>
      <c r="C4" s="36"/>
      <c r="D4" s="36"/>
      <c r="E4" s="220" t="str">
        <f>+ปร.4สองหน้า!J3</f>
        <v>สพป.ปัตตานี เขต 2</v>
      </c>
      <c r="F4" s="4"/>
      <c r="G4" s="4"/>
      <c r="H4" s="4"/>
      <c r="I4" s="4"/>
      <c r="J4" s="4"/>
      <c r="K4" s="4"/>
      <c r="L4" s="4"/>
    </row>
    <row r="5" spans="1:12" ht="21.75">
      <c r="A5" s="35" t="s">
        <v>67</v>
      </c>
      <c r="B5" s="605" t="s">
        <v>70</v>
      </c>
      <c r="C5" s="605"/>
      <c r="D5" s="605"/>
      <c r="E5" s="605"/>
      <c r="F5" s="605"/>
      <c r="G5" s="605"/>
      <c r="H5" s="605"/>
      <c r="I5" s="50" t="s">
        <v>52</v>
      </c>
      <c r="J5" s="13">
        <v>2</v>
      </c>
      <c r="K5" s="603" t="s">
        <v>71</v>
      </c>
      <c r="L5" s="603"/>
    </row>
    <row r="6" spans="1:12" ht="21.75">
      <c r="A6" s="35" t="s">
        <v>67</v>
      </c>
      <c r="B6" s="3" t="s">
        <v>49</v>
      </c>
      <c r="C6" s="4"/>
      <c r="D6" s="4"/>
      <c r="E6" s="279"/>
      <c r="F6" s="608">
        <f>+ปร.4สองหน้า!K4</f>
        <v>241345</v>
      </c>
      <c r="G6" s="608"/>
      <c r="H6" s="608"/>
      <c r="I6" s="608"/>
      <c r="J6" s="608"/>
      <c r="K6" s="608"/>
      <c r="L6" s="608"/>
    </row>
    <row r="7" spans="1:12" ht="21.75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1.75">
      <c r="A8" s="571" t="s">
        <v>50</v>
      </c>
      <c r="B8" s="575" t="s">
        <v>51</v>
      </c>
      <c r="C8" s="576"/>
      <c r="D8" s="576"/>
      <c r="E8" s="576"/>
      <c r="F8" s="576"/>
      <c r="G8" s="576"/>
      <c r="H8" s="576"/>
      <c r="I8" s="40" t="s">
        <v>72</v>
      </c>
      <c r="J8" s="573" t="s">
        <v>73</v>
      </c>
      <c r="K8" s="51" t="s">
        <v>74</v>
      </c>
      <c r="L8" s="571" t="s">
        <v>57</v>
      </c>
    </row>
    <row r="9" spans="1:12" ht="21.75">
      <c r="A9" s="572"/>
      <c r="B9" s="577"/>
      <c r="C9" s="578"/>
      <c r="D9" s="578"/>
      <c r="E9" s="578"/>
      <c r="F9" s="578"/>
      <c r="G9" s="578"/>
      <c r="H9" s="578"/>
      <c r="I9" s="52" t="s">
        <v>75</v>
      </c>
      <c r="J9" s="574"/>
      <c r="K9" s="52" t="s">
        <v>75</v>
      </c>
      <c r="L9" s="572"/>
    </row>
    <row r="10" spans="1:12" ht="21.75">
      <c r="A10" s="41">
        <v>1</v>
      </c>
      <c r="B10" s="609" t="s">
        <v>76</v>
      </c>
      <c r="C10" s="610"/>
      <c r="D10" s="610"/>
      <c r="E10" s="610"/>
      <c r="F10" s="610"/>
      <c r="G10" s="610"/>
      <c r="H10" s="610"/>
      <c r="I10" s="53">
        <f>+ปร.4สองหน้า!L56</f>
        <v>10198</v>
      </c>
      <c r="J10" s="54">
        <f>'Factor F(2)'!G24</f>
        <v>1.3073999999999999</v>
      </c>
      <c r="K10" s="53">
        <f>I10*ROUND(J10,4)</f>
        <v>13332.8652</v>
      </c>
      <c r="L10" s="10"/>
    </row>
    <row r="11" spans="1:12" ht="21.75">
      <c r="A11" s="11"/>
      <c r="B11" s="602"/>
      <c r="C11" s="603"/>
      <c r="D11" s="603"/>
      <c r="E11" s="603"/>
      <c r="F11" s="603"/>
      <c r="G11" s="603"/>
      <c r="H11" s="603"/>
      <c r="I11" s="55"/>
      <c r="J11" s="56"/>
      <c r="K11" s="55"/>
      <c r="L11" s="27"/>
    </row>
    <row r="12" spans="1:12" ht="21.75">
      <c r="A12" s="11"/>
      <c r="B12" s="681"/>
      <c r="C12" s="607"/>
      <c r="D12" s="607"/>
      <c r="E12" s="607"/>
      <c r="F12" s="607"/>
      <c r="G12" s="607"/>
      <c r="H12" s="682"/>
      <c r="I12" s="57"/>
      <c r="J12" s="56"/>
      <c r="K12" s="55"/>
      <c r="L12" s="27"/>
    </row>
    <row r="13" spans="1:12" ht="21.75">
      <c r="A13" s="11"/>
      <c r="B13" s="598"/>
      <c r="C13" s="599"/>
      <c r="D13" s="599"/>
      <c r="E13" s="599"/>
      <c r="F13" s="599"/>
      <c r="G13" s="599"/>
      <c r="H13" s="45"/>
      <c r="I13" s="56"/>
      <c r="J13" s="56"/>
      <c r="K13" s="58"/>
      <c r="L13" s="27"/>
    </row>
    <row r="14" spans="1:12" ht="21.75">
      <c r="A14" s="11"/>
      <c r="B14" s="598"/>
      <c r="C14" s="599"/>
      <c r="D14" s="599"/>
      <c r="E14" s="599"/>
      <c r="F14" s="599"/>
      <c r="G14" s="599"/>
      <c r="H14" s="45"/>
      <c r="I14" s="56"/>
      <c r="J14" s="56"/>
      <c r="K14" s="55"/>
      <c r="L14" s="27"/>
    </row>
    <row r="15" spans="1:12" ht="21.75">
      <c r="A15" s="27"/>
      <c r="B15" s="598"/>
      <c r="C15" s="599"/>
      <c r="D15" s="599"/>
      <c r="E15" s="599"/>
      <c r="F15" s="599"/>
      <c r="G15" s="599"/>
      <c r="H15" s="274"/>
      <c r="I15" s="56"/>
      <c r="J15" s="56"/>
      <c r="K15" s="55"/>
      <c r="L15" s="27"/>
    </row>
    <row r="16" spans="1:12" ht="21.75">
      <c r="A16" s="27"/>
      <c r="B16" s="598"/>
      <c r="C16" s="599"/>
      <c r="D16" s="599"/>
      <c r="E16" s="599"/>
      <c r="F16" s="599"/>
      <c r="G16" s="599"/>
      <c r="H16" s="274"/>
      <c r="I16" s="56"/>
      <c r="J16" s="56"/>
      <c r="K16" s="55"/>
      <c r="L16" s="27"/>
    </row>
    <row r="17" spans="1:12" ht="21.75">
      <c r="A17" s="28"/>
      <c r="B17" s="585"/>
      <c r="C17" s="586"/>
      <c r="D17" s="586"/>
      <c r="E17" s="586"/>
      <c r="F17" s="586"/>
      <c r="G17" s="586"/>
      <c r="H17" s="275"/>
      <c r="I17" s="59"/>
      <c r="J17" s="59"/>
      <c r="K17" s="60"/>
      <c r="L17" s="28"/>
    </row>
    <row r="18" spans="1:12" ht="21.75">
      <c r="A18" s="589" t="s">
        <v>77</v>
      </c>
      <c r="B18" s="590"/>
      <c r="C18" s="590"/>
      <c r="D18" s="590"/>
      <c r="E18" s="590"/>
      <c r="F18" s="590"/>
      <c r="G18" s="590"/>
      <c r="H18" s="590"/>
      <c r="I18" s="590"/>
      <c r="J18" s="591"/>
      <c r="K18" s="61">
        <f>SUM(K10:K17)</f>
        <v>13332.8652</v>
      </c>
      <c r="L18" s="62"/>
    </row>
    <row r="19" spans="1:12" ht="21.75">
      <c r="A19" s="592" t="str">
        <f>"("&amp;BAHTTEXT(K19)&amp;")"</f>
        <v>(หนึ่งหมื่นสามพันสามร้อยบาทถ้วน)</v>
      </c>
      <c r="B19" s="593"/>
      <c r="C19" s="593"/>
      <c r="D19" s="593"/>
      <c r="E19" s="593"/>
      <c r="F19" s="593"/>
      <c r="G19" s="593"/>
      <c r="H19" s="593"/>
      <c r="I19" s="593"/>
      <c r="J19" s="63" t="s">
        <v>78</v>
      </c>
      <c r="K19" s="64">
        <f>ROUNDDOWN(K18,-2)</f>
        <v>13300</v>
      </c>
      <c r="L19" s="65" t="s">
        <v>79</v>
      </c>
    </row>
    <row r="20" spans="1:12" ht="21.75">
      <c r="A20" s="23"/>
      <c r="B20" s="580"/>
      <c r="C20" s="580"/>
      <c r="D20" s="580"/>
      <c r="E20" s="580"/>
      <c r="F20" s="580"/>
      <c r="G20" s="580"/>
      <c r="H20" s="580"/>
      <c r="I20" s="580"/>
      <c r="J20" s="580"/>
      <c r="K20" s="580"/>
      <c r="L20" s="580"/>
    </row>
    <row r="21" spans="1:12" ht="21.95" customHeight="1">
      <c r="A21" s="23"/>
      <c r="B21" s="583" t="s">
        <v>80</v>
      </c>
      <c r="C21" s="583"/>
      <c r="D21" s="583"/>
      <c r="E21" s="583"/>
      <c r="F21" s="583"/>
      <c r="G21" s="580"/>
      <c r="H21" s="580"/>
      <c r="I21" s="580"/>
      <c r="J21" s="580"/>
      <c r="K21" s="580"/>
      <c r="L21" s="580"/>
    </row>
    <row r="22" spans="1:12" ht="21.95" customHeight="1">
      <c r="A22" s="23"/>
      <c r="B22" s="580"/>
      <c r="C22" s="580"/>
      <c r="D22" s="580"/>
      <c r="E22" s="580"/>
      <c r="F22" s="580"/>
      <c r="G22" s="580" t="s">
        <v>101</v>
      </c>
      <c r="H22" s="580"/>
      <c r="I22" s="580"/>
      <c r="J22" s="580"/>
      <c r="K22" s="580"/>
      <c r="L22" s="580"/>
    </row>
    <row r="23" spans="1:12" ht="21.95" customHeight="1">
      <c r="A23" s="2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1.95" customHeight="1">
      <c r="A24" s="23"/>
      <c r="B24" s="583" t="s">
        <v>82</v>
      </c>
      <c r="C24" s="583"/>
      <c r="D24" s="583"/>
      <c r="E24" s="583"/>
      <c r="F24" s="583"/>
      <c r="G24" s="580"/>
      <c r="H24" s="580"/>
      <c r="I24" s="580"/>
      <c r="J24" s="583" t="s">
        <v>102</v>
      </c>
      <c r="K24" s="583"/>
      <c r="L24" s="583"/>
    </row>
    <row r="25" spans="1:12" ht="21.95" customHeight="1">
      <c r="A25" s="23"/>
      <c r="B25" s="580"/>
      <c r="C25" s="580"/>
      <c r="D25" s="580"/>
      <c r="E25" s="580"/>
      <c r="F25" s="580"/>
      <c r="G25" s="580" t="s">
        <v>101</v>
      </c>
      <c r="H25" s="580"/>
      <c r="I25" s="580"/>
      <c r="J25" s="580"/>
      <c r="K25" s="580"/>
      <c r="L25" s="580"/>
    </row>
    <row r="26" spans="1:12" ht="21.95" customHeight="1">
      <c r="A26" s="2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21.95" customHeight="1">
      <c r="A27" s="23"/>
      <c r="B27" s="583" t="s">
        <v>82</v>
      </c>
      <c r="C27" s="583"/>
      <c r="D27" s="583"/>
      <c r="E27" s="583"/>
      <c r="F27" s="583"/>
      <c r="G27" s="580"/>
      <c r="H27" s="580"/>
      <c r="I27" s="580"/>
      <c r="J27" s="581" t="s">
        <v>84</v>
      </c>
      <c r="K27" s="581"/>
      <c r="L27" s="581"/>
    </row>
    <row r="28" spans="1:12" ht="21.95" customHeight="1">
      <c r="A28" s="48"/>
      <c r="B28" s="580"/>
      <c r="C28" s="580"/>
      <c r="D28" s="580"/>
      <c r="E28" s="580"/>
      <c r="F28" s="580"/>
      <c r="G28" s="580" t="s">
        <v>101</v>
      </c>
      <c r="H28" s="580"/>
      <c r="I28" s="580"/>
      <c r="J28" s="581" t="s">
        <v>85</v>
      </c>
      <c r="K28" s="581"/>
      <c r="L28" s="581"/>
    </row>
    <row r="29" spans="1:12" ht="21.95" customHeight="1">
      <c r="A29" s="48"/>
      <c r="B29" s="17"/>
      <c r="C29" s="17"/>
      <c r="D29" s="17"/>
      <c r="E29" s="17"/>
      <c r="F29" s="17"/>
      <c r="G29" s="17"/>
      <c r="H29" s="17"/>
      <c r="I29" s="17"/>
      <c r="J29" s="22"/>
      <c r="K29" s="22"/>
      <c r="L29" s="22"/>
    </row>
    <row r="30" spans="1:12" ht="21.95" customHeight="1">
      <c r="A30" s="49"/>
      <c r="B30" s="583" t="s">
        <v>86</v>
      </c>
      <c r="C30" s="583"/>
      <c r="D30" s="583"/>
      <c r="E30" s="583"/>
      <c r="F30" s="583"/>
      <c r="G30" s="580"/>
      <c r="H30" s="580"/>
      <c r="I30" s="580"/>
      <c r="J30" s="581" t="s">
        <v>87</v>
      </c>
      <c r="K30" s="581"/>
      <c r="L30" s="581"/>
    </row>
    <row r="31" spans="1:12" ht="21.95" customHeight="1">
      <c r="A31" s="49"/>
      <c r="B31" s="580"/>
      <c r="C31" s="580"/>
      <c r="D31" s="580"/>
      <c r="E31" s="580"/>
      <c r="F31" s="580"/>
      <c r="G31" s="580" t="s">
        <v>101</v>
      </c>
      <c r="H31" s="580"/>
      <c r="I31" s="580"/>
      <c r="J31" s="581" t="s">
        <v>85</v>
      </c>
      <c r="K31" s="581"/>
      <c r="L31" s="581"/>
    </row>
    <row r="32" spans="1:12" ht="21.75">
      <c r="A32" s="1"/>
      <c r="B32" s="579"/>
      <c r="C32" s="579"/>
      <c r="D32" s="579"/>
      <c r="E32" s="579"/>
      <c r="F32" s="579"/>
      <c r="G32" s="580"/>
      <c r="H32" s="580"/>
      <c r="I32" s="580"/>
      <c r="J32" s="280"/>
      <c r="K32" s="280"/>
      <c r="L32" s="1"/>
    </row>
    <row r="33" spans="1:12" ht="21.75">
      <c r="A33" s="1"/>
      <c r="B33" s="579"/>
      <c r="C33" s="579"/>
      <c r="D33" s="579"/>
      <c r="E33" s="579"/>
      <c r="F33" s="579"/>
      <c r="G33" s="580"/>
      <c r="H33" s="580"/>
      <c r="I33" s="580"/>
      <c r="J33" s="280"/>
      <c r="K33" s="280"/>
      <c r="L33" s="1"/>
    </row>
    <row r="34" spans="1:12" ht="21.75">
      <c r="A34" s="1"/>
      <c r="B34" s="584"/>
      <c r="C34" s="584"/>
      <c r="D34" s="584"/>
      <c r="E34" s="584"/>
      <c r="F34" s="584"/>
      <c r="G34" s="580"/>
      <c r="H34" s="580"/>
      <c r="I34" s="580"/>
      <c r="J34" s="262"/>
      <c r="K34" s="2"/>
      <c r="L34" s="1"/>
    </row>
    <row r="35" spans="1:12" ht="21.75">
      <c r="A35" s="1"/>
      <c r="B35" s="228"/>
      <c r="C35" s="228"/>
      <c r="D35" s="228"/>
      <c r="E35" s="228"/>
      <c r="F35" s="228"/>
      <c r="G35" s="17"/>
      <c r="H35" s="17"/>
      <c r="I35" s="17"/>
      <c r="J35" s="262"/>
      <c r="K35" s="2"/>
      <c r="L35" s="1"/>
    </row>
    <row r="36" spans="1:12" ht="21.75">
      <c r="A36" s="1"/>
      <c r="B36" s="228"/>
      <c r="C36" s="228"/>
      <c r="D36" s="228"/>
      <c r="E36" s="228"/>
      <c r="F36" s="228"/>
      <c r="G36" s="17"/>
      <c r="H36" s="17"/>
      <c r="I36" s="17"/>
      <c r="J36" s="262"/>
      <c r="K36" s="2"/>
      <c r="L36" s="1"/>
    </row>
  </sheetData>
  <mergeCells count="54">
    <mergeCell ref="A1:K1"/>
    <mergeCell ref="B2:D2"/>
    <mergeCell ref="E2:L2"/>
    <mergeCell ref="K3:L3"/>
    <mergeCell ref="B5:H5"/>
    <mergeCell ref="K5:L5"/>
    <mergeCell ref="F6:L6"/>
    <mergeCell ref="B10:H10"/>
    <mergeCell ref="B11:H11"/>
    <mergeCell ref="B12:H12"/>
    <mergeCell ref="B13:G13"/>
    <mergeCell ref="J8:J9"/>
    <mergeCell ref="L8:L9"/>
    <mergeCell ref="J20:L20"/>
    <mergeCell ref="B21:F21"/>
    <mergeCell ref="G21:I21"/>
    <mergeCell ref="J21:L21"/>
    <mergeCell ref="B14:G14"/>
    <mergeCell ref="B15:G15"/>
    <mergeCell ref="B16:G16"/>
    <mergeCell ref="B17:G17"/>
    <mergeCell ref="A18:J18"/>
    <mergeCell ref="J25:L25"/>
    <mergeCell ref="B27:F27"/>
    <mergeCell ref="G27:I27"/>
    <mergeCell ref="J27:L27"/>
    <mergeCell ref="B22:F22"/>
    <mergeCell ref="G22:I22"/>
    <mergeCell ref="J22:L22"/>
    <mergeCell ref="B24:F24"/>
    <mergeCell ref="G24:I24"/>
    <mergeCell ref="J24:L24"/>
    <mergeCell ref="J31:L31"/>
    <mergeCell ref="B32:F32"/>
    <mergeCell ref="G32:I32"/>
    <mergeCell ref="B28:F28"/>
    <mergeCell ref="G28:I28"/>
    <mergeCell ref="J28:L28"/>
    <mergeCell ref="B30:F30"/>
    <mergeCell ref="G30:I30"/>
    <mergeCell ref="J30:L30"/>
    <mergeCell ref="B33:F33"/>
    <mergeCell ref="G33:I33"/>
    <mergeCell ref="B34:F34"/>
    <mergeCell ref="G34:I34"/>
    <mergeCell ref="A8:A9"/>
    <mergeCell ref="B8:H9"/>
    <mergeCell ref="B31:F31"/>
    <mergeCell ref="G31:I31"/>
    <mergeCell ref="B25:F25"/>
    <mergeCell ref="G25:I25"/>
    <mergeCell ref="A19:I19"/>
    <mergeCell ref="B20:F20"/>
    <mergeCell ref="G20:I20"/>
  </mergeCells>
  <printOptions horizontalCentered="1"/>
  <pageMargins left="0.39370078740157499" right="0.23622047244094499" top="0.74803149606299202" bottom="0.74803149606299202" header="0.31496062992126" footer="0.3149606299212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1:M36"/>
  <sheetViews>
    <sheetView workbookViewId="0">
      <selection activeCell="H11" sqref="H11:J11"/>
    </sheetView>
  </sheetViews>
  <sheetFormatPr defaultColWidth="9.140625" defaultRowHeight="24"/>
  <cols>
    <col min="1" max="1" width="7.85546875" style="1" customWidth="1"/>
    <col min="2" max="2" width="1.28515625" style="1" customWidth="1"/>
    <col min="3" max="3" width="4.140625" style="1" customWidth="1"/>
    <col min="4" max="4" width="12.85546875" style="1" customWidth="1"/>
    <col min="5" max="5" width="20" style="1" customWidth="1"/>
    <col min="6" max="6" width="11.7109375" style="1" customWidth="1"/>
    <col min="7" max="7" width="3.28515625" style="1" customWidth="1"/>
    <col min="8" max="8" width="3.85546875" style="2" customWidth="1"/>
    <col min="9" max="9" width="8.42578125" style="2" customWidth="1"/>
    <col min="10" max="10" width="3.5703125" style="2" customWidth="1"/>
    <col min="11" max="11" width="15.42578125" style="1" customWidth="1"/>
    <col min="12" max="12" width="3.28515625" style="257" customWidth="1"/>
    <col min="13" max="16384" width="9.140625" style="257"/>
  </cols>
  <sheetData>
    <row r="1" spans="1:11">
      <c r="A1" s="648" t="s">
        <v>65</v>
      </c>
      <c r="B1" s="648"/>
      <c r="C1" s="648"/>
      <c r="D1" s="648"/>
      <c r="E1" s="648"/>
      <c r="F1" s="648"/>
      <c r="G1" s="648"/>
      <c r="H1" s="648"/>
      <c r="I1" s="648"/>
      <c r="J1" s="648"/>
      <c r="K1" s="25" t="s">
        <v>88</v>
      </c>
    </row>
    <row r="2" spans="1:11">
      <c r="A2" s="613" t="s">
        <v>68</v>
      </c>
      <c r="B2" s="613"/>
      <c r="C2" s="613"/>
      <c r="D2" s="614" t="str">
        <f>+ปร.4สองหน้า!E2</f>
        <v>ปรับปรุงซ่อมแซมอาคารเรียนอาคารประกอบและสิ่งก่อสร้างอื่นที่ชำรุดทรุดโทรม</v>
      </c>
      <c r="E2" s="614"/>
      <c r="F2" s="614"/>
      <c r="G2" s="614"/>
      <c r="H2" s="614"/>
      <c r="I2" s="614"/>
      <c r="J2" s="614"/>
      <c r="K2" s="614"/>
    </row>
    <row r="3" spans="1:11">
      <c r="A3" s="605" t="s">
        <v>45</v>
      </c>
      <c r="B3" s="605"/>
      <c r="C3" s="605"/>
      <c r="D3" s="603" t="str">
        <f>+ปร.4สองหน้า!D3</f>
        <v>โรงเรียน      ตำบล      อำเภอ      จังหวัด</v>
      </c>
      <c r="E3" s="603"/>
      <c r="F3" s="603"/>
      <c r="G3" s="603"/>
      <c r="H3" s="603"/>
      <c r="I3" s="603"/>
      <c r="J3" s="603"/>
      <c r="K3" s="603"/>
    </row>
    <row r="4" spans="1:11">
      <c r="A4" s="605" t="s">
        <v>69</v>
      </c>
      <c r="B4" s="605"/>
      <c r="C4" s="4"/>
      <c r="D4" s="6" t="str">
        <f>+ปร.5สองหน้า!E4</f>
        <v>สพป.ปัตตานี เขต 2</v>
      </c>
      <c r="E4" s="4"/>
      <c r="F4" s="4"/>
      <c r="G4" s="4"/>
      <c r="H4" s="4"/>
      <c r="I4" s="4"/>
      <c r="J4" s="4"/>
      <c r="K4" s="4"/>
    </row>
    <row r="5" spans="1:11">
      <c r="A5" s="605" t="s">
        <v>89</v>
      </c>
      <c r="B5" s="605"/>
      <c r="C5" s="605"/>
      <c r="D5" s="605"/>
      <c r="E5" s="605"/>
      <c r="F5" s="7"/>
      <c r="G5" s="603" t="s">
        <v>52</v>
      </c>
      <c r="H5" s="603"/>
      <c r="I5" s="624">
        <v>4</v>
      </c>
      <c r="J5" s="624"/>
      <c r="K5" s="9" t="s">
        <v>71</v>
      </c>
    </row>
    <row r="6" spans="1:11">
      <c r="A6" s="605" t="s">
        <v>49</v>
      </c>
      <c r="B6" s="605"/>
      <c r="C6" s="605"/>
      <c r="D6" s="605"/>
      <c r="E6" s="8">
        <f>ปร.5สองหน้า!F6</f>
        <v>241345</v>
      </c>
      <c r="F6" s="9"/>
      <c r="G6" s="603"/>
      <c r="H6" s="603"/>
      <c r="I6" s="603"/>
      <c r="J6" s="608"/>
      <c r="K6" s="608"/>
    </row>
    <row r="7" spans="1:11" ht="12" customHeight="1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</row>
    <row r="8" spans="1:11" ht="21.75" customHeight="1">
      <c r="A8" s="615" t="s">
        <v>50</v>
      </c>
      <c r="B8" s="575" t="s">
        <v>51</v>
      </c>
      <c r="C8" s="576"/>
      <c r="D8" s="576"/>
      <c r="E8" s="576"/>
      <c r="F8" s="576"/>
      <c r="G8" s="573"/>
      <c r="H8" s="636" t="s">
        <v>74</v>
      </c>
      <c r="I8" s="637"/>
      <c r="J8" s="638"/>
      <c r="K8" s="615" t="s">
        <v>57</v>
      </c>
    </row>
    <row r="9" spans="1:11" ht="21.75" customHeight="1">
      <c r="A9" s="616"/>
      <c r="B9" s="577"/>
      <c r="C9" s="578"/>
      <c r="D9" s="578"/>
      <c r="E9" s="578"/>
      <c r="F9" s="578"/>
      <c r="G9" s="574"/>
      <c r="H9" s="639" t="s">
        <v>75</v>
      </c>
      <c r="I9" s="640"/>
      <c r="J9" s="641"/>
      <c r="K9" s="616"/>
    </row>
    <row r="10" spans="1:11">
      <c r="A10" s="10"/>
      <c r="B10" s="642" t="s">
        <v>90</v>
      </c>
      <c r="C10" s="643"/>
      <c r="D10" s="643"/>
      <c r="E10" s="643"/>
      <c r="F10" s="643"/>
      <c r="G10" s="644"/>
      <c r="H10" s="645"/>
      <c r="I10" s="646"/>
      <c r="J10" s="647"/>
      <c r="K10" s="10"/>
    </row>
    <row r="11" spans="1:11">
      <c r="A11" s="11">
        <f>A10+1</f>
        <v>1</v>
      </c>
      <c r="B11" s="602" t="s">
        <v>91</v>
      </c>
      <c r="C11" s="603"/>
      <c r="D11" s="603"/>
      <c r="E11" s="603"/>
      <c r="F11" s="603"/>
      <c r="G11" s="604"/>
      <c r="H11" s="626">
        <f>+ปร.5สองหน้า!K19</f>
        <v>13300</v>
      </c>
      <c r="I11" s="627"/>
      <c r="J11" s="628"/>
      <c r="K11" s="27"/>
    </row>
    <row r="12" spans="1:11">
      <c r="A12" s="11"/>
      <c r="B12" s="602"/>
      <c r="C12" s="603"/>
      <c r="D12" s="603"/>
      <c r="E12" s="603"/>
      <c r="F12" s="603"/>
      <c r="G12" s="604"/>
      <c r="H12" s="626"/>
      <c r="I12" s="627"/>
      <c r="J12" s="628"/>
      <c r="K12" s="27"/>
    </row>
    <row r="13" spans="1:11">
      <c r="A13" s="11"/>
      <c r="B13" s="602"/>
      <c r="C13" s="603"/>
      <c r="D13" s="603"/>
      <c r="E13" s="603"/>
      <c r="F13" s="603"/>
      <c r="G13" s="604"/>
      <c r="H13" s="626"/>
      <c r="I13" s="627"/>
      <c r="J13" s="628"/>
      <c r="K13" s="27"/>
    </row>
    <row r="14" spans="1:11">
      <c r="A14" s="11"/>
      <c r="B14" s="623"/>
      <c r="C14" s="624"/>
      <c r="D14" s="624"/>
      <c r="E14" s="624"/>
      <c r="F14" s="624"/>
      <c r="G14" s="625"/>
      <c r="H14" s="626"/>
      <c r="I14" s="627"/>
      <c r="J14" s="628"/>
      <c r="K14" s="27"/>
    </row>
    <row r="15" spans="1:11">
      <c r="A15" s="11"/>
      <c r="B15" s="623"/>
      <c r="C15" s="624"/>
      <c r="D15" s="624"/>
      <c r="E15" s="624"/>
      <c r="F15" s="624"/>
      <c r="G15" s="625"/>
      <c r="H15" s="626"/>
      <c r="I15" s="627"/>
      <c r="J15" s="628"/>
      <c r="K15" s="27"/>
    </row>
    <row r="16" spans="1:11">
      <c r="A16" s="11"/>
      <c r="B16" s="623"/>
      <c r="C16" s="624"/>
      <c r="D16" s="624"/>
      <c r="E16" s="624"/>
      <c r="F16" s="624"/>
      <c r="G16" s="625"/>
      <c r="H16" s="626"/>
      <c r="I16" s="627"/>
      <c r="J16" s="628"/>
      <c r="K16" s="27"/>
    </row>
    <row r="17" spans="1:13">
      <c r="A17" s="11"/>
      <c r="B17" s="623"/>
      <c r="C17" s="624"/>
      <c r="D17" s="624"/>
      <c r="E17" s="624"/>
      <c r="F17" s="624"/>
      <c r="G17" s="625"/>
      <c r="H17" s="626"/>
      <c r="I17" s="627"/>
      <c r="J17" s="628"/>
      <c r="K17" s="27"/>
    </row>
    <row r="18" spans="1:13">
      <c r="A18" s="11"/>
      <c r="B18" s="623"/>
      <c r="C18" s="624"/>
      <c r="D18" s="624"/>
      <c r="E18" s="624"/>
      <c r="F18" s="624"/>
      <c r="G18" s="625"/>
      <c r="H18" s="626"/>
      <c r="I18" s="627"/>
      <c r="J18" s="628"/>
      <c r="K18" s="27"/>
    </row>
    <row r="19" spans="1:13">
      <c r="A19" s="14"/>
      <c r="B19" s="629"/>
      <c r="C19" s="630"/>
      <c r="D19" s="630"/>
      <c r="E19" s="630"/>
      <c r="F19" s="630"/>
      <c r="G19" s="631"/>
      <c r="H19" s="632"/>
      <c r="I19" s="633"/>
      <c r="J19" s="634"/>
      <c r="K19" s="28"/>
    </row>
    <row r="20" spans="1:13">
      <c r="A20" s="617" t="s">
        <v>90</v>
      </c>
      <c r="B20" s="589" t="s">
        <v>92</v>
      </c>
      <c r="C20" s="590"/>
      <c r="D20" s="590"/>
      <c r="E20" s="590"/>
      <c r="F20" s="590"/>
      <c r="G20" s="591"/>
      <c r="H20" s="620">
        <f>SUM(H11:H19)</f>
        <v>13300</v>
      </c>
      <c r="I20" s="621"/>
      <c r="J20" s="622"/>
      <c r="K20" s="29" t="s">
        <v>79</v>
      </c>
    </row>
    <row r="21" spans="1:13">
      <c r="A21" s="572"/>
      <c r="B21" s="592" t="str">
        <f>"("&amp;BAHTTEXT(H20)&amp;")"</f>
        <v>(หนึ่งหมื่นสามพันสามร้อยบาทถ้วน)</v>
      </c>
      <c r="C21" s="593"/>
      <c r="D21" s="593"/>
      <c r="E21" s="593"/>
      <c r="F21" s="593"/>
      <c r="G21" s="593"/>
      <c r="H21" s="593"/>
      <c r="I21" s="593"/>
      <c r="J21" s="593"/>
      <c r="K21" s="30"/>
    </row>
    <row r="22" spans="1:13" s="256" customFormat="1">
      <c r="A22" s="15"/>
      <c r="B22" s="619"/>
      <c r="C22" s="619"/>
      <c r="D22" s="619"/>
      <c r="E22" s="580"/>
      <c r="F22" s="580"/>
      <c r="G22" s="17"/>
      <c r="H22" s="18"/>
      <c r="I22" s="18"/>
      <c r="J22" s="18"/>
      <c r="K22" s="18"/>
    </row>
    <row r="23" spans="1:13" s="256" customFormat="1" ht="21.95" customHeight="1">
      <c r="A23" s="583" t="s">
        <v>80</v>
      </c>
      <c r="B23" s="583"/>
      <c r="C23" s="583"/>
      <c r="D23" s="583"/>
      <c r="E23" s="580"/>
      <c r="F23" s="580"/>
      <c r="G23" s="580"/>
      <c r="H23" s="580"/>
      <c r="I23" s="24"/>
      <c r="J23" s="24"/>
      <c r="K23" s="23"/>
      <c r="L23" s="258"/>
      <c r="M23" s="259"/>
    </row>
    <row r="24" spans="1:13" ht="21.95" customHeight="1">
      <c r="A24" s="19"/>
      <c r="B24" s="619"/>
      <c r="C24" s="619"/>
      <c r="D24" s="619"/>
      <c r="E24" s="618" t="s">
        <v>103</v>
      </c>
      <c r="F24" s="618"/>
      <c r="G24" s="618"/>
      <c r="H24" s="618"/>
      <c r="I24" s="22"/>
      <c r="J24" s="22"/>
      <c r="K24" s="23"/>
      <c r="L24" s="260"/>
      <c r="M24" s="261"/>
    </row>
    <row r="25" spans="1:13" ht="21.95" customHeight="1">
      <c r="A25" s="19"/>
      <c r="B25" s="16"/>
      <c r="C25" s="16"/>
      <c r="D25" s="16"/>
      <c r="E25" s="20"/>
      <c r="F25" s="20"/>
      <c r="G25" s="20"/>
      <c r="H25" s="20"/>
      <c r="I25" s="22"/>
      <c r="J25" s="22"/>
      <c r="K25" s="23"/>
      <c r="L25" s="260"/>
      <c r="M25" s="261"/>
    </row>
    <row r="26" spans="1:13" ht="21.95" customHeight="1">
      <c r="A26" s="583" t="s">
        <v>82</v>
      </c>
      <c r="B26" s="583"/>
      <c r="C26" s="583"/>
      <c r="D26" s="583"/>
      <c r="E26" s="580"/>
      <c r="F26" s="580"/>
      <c r="G26" s="22" t="s">
        <v>104</v>
      </c>
      <c r="H26" s="23"/>
      <c r="I26" s="24"/>
      <c r="J26" s="24"/>
      <c r="K26" s="23"/>
      <c r="L26" s="260"/>
      <c r="M26" s="261"/>
    </row>
    <row r="27" spans="1:13" ht="21.95" customHeight="1">
      <c r="A27" s="23"/>
      <c r="B27" s="580"/>
      <c r="C27" s="580"/>
      <c r="D27" s="580"/>
      <c r="E27" s="618" t="s">
        <v>105</v>
      </c>
      <c r="F27" s="618"/>
      <c r="G27" s="24"/>
      <c r="H27" s="23"/>
      <c r="I27" s="22"/>
      <c r="J27" s="22"/>
      <c r="K27" s="23"/>
      <c r="L27" s="260"/>
      <c r="M27" s="261"/>
    </row>
    <row r="28" spans="1:13" ht="21.95" customHeight="1">
      <c r="A28" s="23"/>
      <c r="B28" s="17"/>
      <c r="C28" s="17"/>
      <c r="D28" s="17"/>
      <c r="E28" s="20"/>
      <c r="F28" s="20"/>
      <c r="G28" s="24"/>
      <c r="H28" s="23"/>
      <c r="I28" s="22"/>
      <c r="J28" s="22"/>
      <c r="K28" s="23"/>
      <c r="L28" s="260"/>
      <c r="M28" s="261"/>
    </row>
    <row r="29" spans="1:13" ht="21.95" customHeight="1">
      <c r="A29" s="583" t="s">
        <v>82</v>
      </c>
      <c r="B29" s="583"/>
      <c r="C29" s="583"/>
      <c r="D29" s="583"/>
      <c r="E29" s="580"/>
      <c r="F29" s="580"/>
      <c r="G29" s="22" t="s">
        <v>84</v>
      </c>
      <c r="H29" s="22"/>
      <c r="I29" s="22"/>
      <c r="J29" s="22"/>
      <c r="K29" s="22"/>
      <c r="L29" s="260"/>
      <c r="M29" s="261"/>
    </row>
    <row r="30" spans="1:13" ht="21.95" customHeight="1">
      <c r="A30" s="23"/>
      <c r="B30" s="580"/>
      <c r="C30" s="580"/>
      <c r="D30" s="580"/>
      <c r="E30" s="618" t="s">
        <v>105</v>
      </c>
      <c r="F30" s="618"/>
      <c r="G30" s="22" t="s">
        <v>85</v>
      </c>
      <c r="H30" s="22"/>
      <c r="I30" s="22"/>
      <c r="J30" s="31"/>
      <c r="K30" s="31"/>
      <c r="L30" s="260"/>
      <c r="M30" s="261"/>
    </row>
    <row r="31" spans="1:13" ht="21.95" customHeight="1">
      <c r="A31" s="23"/>
      <c r="B31" s="17"/>
      <c r="C31" s="17"/>
      <c r="D31" s="17"/>
      <c r="E31" s="20"/>
      <c r="F31" s="20"/>
      <c r="G31" s="22"/>
      <c r="H31" s="22"/>
      <c r="I31" s="22"/>
      <c r="J31" s="31"/>
      <c r="K31" s="31"/>
      <c r="L31" s="260"/>
      <c r="M31" s="261"/>
    </row>
    <row r="32" spans="1:13" ht="21.95" customHeight="1">
      <c r="A32" s="583" t="s">
        <v>86</v>
      </c>
      <c r="B32" s="583"/>
      <c r="C32" s="583"/>
      <c r="D32" s="583"/>
      <c r="E32" s="580"/>
      <c r="F32" s="580"/>
      <c r="G32" s="22" t="s">
        <v>87</v>
      </c>
      <c r="H32" s="22"/>
      <c r="I32" s="22"/>
      <c r="J32" s="22"/>
      <c r="K32" s="22"/>
      <c r="L32" s="260"/>
      <c r="M32" s="261"/>
    </row>
    <row r="33" spans="1:13" ht="21.95" customHeight="1">
      <c r="A33" s="23"/>
      <c r="B33" s="580"/>
      <c r="C33" s="580"/>
      <c r="D33" s="580"/>
      <c r="E33" s="618" t="s">
        <v>105</v>
      </c>
      <c r="F33" s="618"/>
      <c r="G33" s="22" t="s">
        <v>85</v>
      </c>
      <c r="H33" s="22"/>
      <c r="I33" s="22"/>
      <c r="J33" s="31"/>
      <c r="K33" s="31"/>
      <c r="L33" s="260"/>
      <c r="M33" s="261"/>
    </row>
    <row r="34" spans="1:13" ht="37.5" customHeight="1">
      <c r="B34" s="580"/>
      <c r="C34" s="580"/>
      <c r="D34" s="580"/>
      <c r="E34" s="618"/>
      <c r="F34" s="618"/>
      <c r="G34" s="20"/>
      <c r="H34" s="24"/>
      <c r="I34" s="24"/>
      <c r="J34" s="24"/>
      <c r="K34" s="23"/>
    </row>
    <row r="35" spans="1:13" ht="30" customHeight="1">
      <c r="A35" s="579"/>
      <c r="B35" s="579"/>
      <c r="C35" s="579"/>
      <c r="D35" s="579"/>
      <c r="E35" s="579"/>
      <c r="F35" s="579"/>
      <c r="G35" s="579"/>
      <c r="H35" s="579"/>
      <c r="I35" s="579"/>
      <c r="J35" s="579"/>
      <c r="K35" s="579"/>
    </row>
    <row r="36" spans="1:13">
      <c r="B36" s="583"/>
      <c r="C36" s="583"/>
      <c r="D36" s="583"/>
      <c r="E36" s="583"/>
      <c r="F36" s="583"/>
      <c r="G36" s="583"/>
      <c r="H36" s="583"/>
      <c r="I36" s="583"/>
      <c r="J36" s="583"/>
      <c r="K36" s="583"/>
    </row>
  </sheetData>
  <mergeCells count="66">
    <mergeCell ref="A1:J1"/>
    <mergeCell ref="A2:C2"/>
    <mergeCell ref="D2:K2"/>
    <mergeCell ref="A3:C3"/>
    <mergeCell ref="D3:K3"/>
    <mergeCell ref="A4:B4"/>
    <mergeCell ref="A5:E5"/>
    <mergeCell ref="G5:H5"/>
    <mergeCell ref="I5:J5"/>
    <mergeCell ref="A6:D6"/>
    <mergeCell ref="G6:I6"/>
    <mergeCell ref="J6:K6"/>
    <mergeCell ref="A7:K7"/>
    <mergeCell ref="H8:J8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G23:H23"/>
    <mergeCell ref="B24:D24"/>
    <mergeCell ref="E24:F24"/>
    <mergeCell ref="G24:H24"/>
    <mergeCell ref="B20:G20"/>
    <mergeCell ref="H20:J20"/>
    <mergeCell ref="B21:J21"/>
    <mergeCell ref="B22:D22"/>
    <mergeCell ref="E22:F22"/>
    <mergeCell ref="B27:D27"/>
    <mergeCell ref="E27:F27"/>
    <mergeCell ref="A29:D29"/>
    <mergeCell ref="E29:F29"/>
    <mergeCell ref="A23:D23"/>
    <mergeCell ref="E23:F23"/>
    <mergeCell ref="B34:D34"/>
    <mergeCell ref="E34:F34"/>
    <mergeCell ref="A35:K35"/>
    <mergeCell ref="B36:K36"/>
    <mergeCell ref="A8:A9"/>
    <mergeCell ref="A20:A21"/>
    <mergeCell ref="K8:K9"/>
    <mergeCell ref="B8:G9"/>
    <mergeCell ref="B30:D30"/>
    <mergeCell ref="E30:F30"/>
    <mergeCell ref="A32:D32"/>
    <mergeCell ref="E32:F32"/>
    <mergeCell ref="B33:D33"/>
    <mergeCell ref="E33:F33"/>
    <mergeCell ref="A26:D26"/>
    <mergeCell ref="E26:F26"/>
  </mergeCells>
  <pageMargins left="0.511811023622047" right="0.511811023622047" top="0.74803149606299202" bottom="0.74803149606299202" header="0.31496062992126" footer="0.31496062992126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1"/>
  <sheetViews>
    <sheetView topLeftCell="A9" zoomScale="80" zoomScaleNormal="80" workbookViewId="0">
      <selection activeCell="H14" sqref="H14:J14"/>
    </sheetView>
  </sheetViews>
  <sheetFormatPr defaultColWidth="10.28515625" defaultRowHeight="24"/>
  <cols>
    <col min="1" max="1" width="9.140625" style="149" customWidth="1"/>
    <col min="2" max="2" width="4.140625" style="149" customWidth="1"/>
    <col min="3" max="3" width="7.7109375" style="149" customWidth="1"/>
    <col min="4" max="4" width="4.140625" style="149" customWidth="1"/>
    <col min="5" max="5" width="11.85546875" style="149" customWidth="1"/>
    <col min="6" max="6" width="5.28515625" style="149" customWidth="1"/>
    <col min="7" max="7" width="17.42578125" style="149" customWidth="1"/>
    <col min="8" max="8" width="3.140625" style="149" customWidth="1"/>
    <col min="9" max="9" width="12.7109375" style="149" customWidth="1"/>
    <col min="10" max="10" width="7.5703125" style="150" customWidth="1"/>
    <col min="11" max="11" width="8" style="149" customWidth="1"/>
    <col min="12" max="12" width="8.28515625" style="149" customWidth="1"/>
    <col min="13" max="13" width="12.85546875" style="149" hidden="1" customWidth="1"/>
    <col min="14" max="15" width="10.28515625" style="149" hidden="1" customWidth="1"/>
    <col min="16" max="16" width="16.42578125" style="149" hidden="1" customWidth="1"/>
    <col min="17" max="20" width="10.28515625" style="149" hidden="1" customWidth="1"/>
    <col min="21" max="21" width="23" style="151" hidden="1" customWidth="1"/>
    <col min="22" max="23" width="10.28515625" style="149" hidden="1" customWidth="1"/>
    <col min="24" max="24" width="23.140625" style="149" hidden="1" customWidth="1"/>
    <col min="25" max="25" width="16.42578125" style="149" hidden="1" customWidth="1"/>
    <col min="26" max="26" width="0.28515625" style="149" hidden="1" customWidth="1"/>
    <col min="27" max="27" width="10.28515625" style="149" hidden="1" customWidth="1"/>
    <col min="28" max="29" width="10.28515625" style="149" customWidth="1"/>
    <col min="30" max="16384" width="10.28515625" style="149"/>
  </cols>
  <sheetData>
    <row r="1" spans="1:25" ht="30" customHeight="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81"/>
      <c r="N1" s="181"/>
      <c r="O1" s="181"/>
    </row>
    <row r="2" spans="1:25" s="147" customFormat="1" ht="9.9499999999999993" customHeight="1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182"/>
      <c r="N2" s="183"/>
      <c r="O2" s="182"/>
      <c r="Q2" s="203"/>
      <c r="U2" s="204"/>
    </row>
    <row r="3" spans="1:25" ht="21.75" customHeight="1">
      <c r="A3" s="529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184" t="s">
        <v>2</v>
      </c>
      <c r="L3" s="527" t="s">
        <v>3</v>
      </c>
    </row>
    <row r="4" spans="1:25" ht="21.7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185" t="s">
        <v>4</v>
      </c>
      <c r="L4" s="528"/>
      <c r="U4" s="151">
        <v>0</v>
      </c>
      <c r="V4" s="149">
        <v>1.3073999999999999</v>
      </c>
      <c r="X4" s="149">
        <v>0</v>
      </c>
      <c r="Y4" s="151">
        <v>500000</v>
      </c>
    </row>
    <row r="5" spans="1:25">
      <c r="A5" s="493"/>
      <c r="B5" s="526" t="s">
        <v>5</v>
      </c>
      <c r="C5" s="526"/>
      <c r="D5" s="526"/>
      <c r="E5" s="526"/>
      <c r="F5" s="526"/>
      <c r="G5" s="526"/>
      <c r="H5" s="526"/>
      <c r="I5" s="526"/>
      <c r="J5" s="186">
        <v>0</v>
      </c>
      <c r="K5" s="187" t="s">
        <v>6</v>
      </c>
      <c r="L5" s="188">
        <f t="shared" ref="L5:L28" si="0">V5</f>
        <v>1.3073999999999999</v>
      </c>
      <c r="P5" s="149">
        <v>500000</v>
      </c>
      <c r="Q5" s="205"/>
      <c r="U5" s="206">
        <v>500000</v>
      </c>
      <c r="V5" s="207">
        <f>+[1]Sheet1!H6</f>
        <v>1.3073999999999999</v>
      </c>
      <c r="X5" s="206">
        <v>500000</v>
      </c>
      <c r="Y5" s="208">
        <v>1000000</v>
      </c>
    </row>
    <row r="6" spans="1:25">
      <c r="A6" s="493"/>
      <c r="B6" s="526" t="s">
        <v>7</v>
      </c>
      <c r="C6" s="526"/>
      <c r="D6" s="526"/>
      <c r="E6" s="526"/>
      <c r="F6" s="526"/>
      <c r="G6" s="526"/>
      <c r="H6" s="526"/>
      <c r="I6" s="526"/>
      <c r="J6" s="186">
        <v>0</v>
      </c>
      <c r="K6" s="189">
        <v>1</v>
      </c>
      <c r="L6" s="190">
        <f t="shared" si="0"/>
        <v>1.3049999999999999</v>
      </c>
      <c r="U6" s="208">
        <v>1000000</v>
      </c>
      <c r="V6" s="209">
        <f>+[1]Sheet1!H7</f>
        <v>1.3049999999999999</v>
      </c>
      <c r="X6" s="208">
        <v>1000000</v>
      </c>
      <c r="Y6" s="208">
        <v>2000000</v>
      </c>
    </row>
    <row r="7" spans="1:25" s="148" customFormat="1">
      <c r="A7" s="493"/>
      <c r="B7" s="526" t="s">
        <v>8</v>
      </c>
      <c r="C7" s="526"/>
      <c r="D7" s="526"/>
      <c r="E7" s="526"/>
      <c r="F7" s="526"/>
      <c r="G7" s="526"/>
      <c r="H7" s="526"/>
      <c r="I7" s="526"/>
      <c r="J7" s="186">
        <v>0.06</v>
      </c>
      <c r="K7" s="189">
        <v>2</v>
      </c>
      <c r="L7" s="188">
        <f t="shared" si="0"/>
        <v>1.3035000000000001</v>
      </c>
      <c r="N7" s="149" t="s">
        <v>9</v>
      </c>
      <c r="O7" s="191"/>
      <c r="P7" s="191">
        <f>P5</f>
        <v>500000</v>
      </c>
      <c r="Q7" s="149"/>
      <c r="S7" s="210"/>
      <c r="U7" s="208">
        <v>2000000</v>
      </c>
      <c r="V7" s="207">
        <f>+[1]Sheet1!H8</f>
        <v>1.3035000000000001</v>
      </c>
      <c r="X7" s="208">
        <v>2000000</v>
      </c>
      <c r="Y7" s="208">
        <v>5000000</v>
      </c>
    </row>
    <row r="8" spans="1:25" s="148" customFormat="1">
      <c r="A8" s="494"/>
      <c r="B8" s="517" t="s">
        <v>10</v>
      </c>
      <c r="C8" s="517"/>
      <c r="D8" s="517"/>
      <c r="E8" s="517"/>
      <c r="F8" s="517"/>
      <c r="G8" s="517"/>
      <c r="H8" s="517"/>
      <c r="I8" s="517"/>
      <c r="J8" s="186">
        <v>7.0000000000000007E-2</v>
      </c>
      <c r="K8" s="189">
        <v>5</v>
      </c>
      <c r="L8" s="188">
        <f t="shared" si="0"/>
        <v>1.3003</v>
      </c>
      <c r="N8" s="149" t="s">
        <v>11</v>
      </c>
      <c r="P8" s="192">
        <f>VLOOKUP(H14,U4:V28,1)</f>
        <v>5000000</v>
      </c>
      <c r="Q8" s="149" t="s">
        <v>12</v>
      </c>
      <c r="R8" s="211">
        <f>VLOOKUP(H15,U4:V28,2)</f>
        <v>1.3003</v>
      </c>
      <c r="U8" s="208">
        <v>5000000</v>
      </c>
      <c r="V8" s="209">
        <f>+[1]Sheet1!H9</f>
        <v>1.3003</v>
      </c>
      <c r="X8" s="208">
        <v>5000000</v>
      </c>
      <c r="Y8" s="212">
        <v>10000000</v>
      </c>
    </row>
    <row r="9" spans="1:25" s="148" customFormat="1" ht="21.75" customHeight="1">
      <c r="A9" s="504" t="s">
        <v>13</v>
      </c>
      <c r="B9" s="505"/>
      <c r="C9" s="505"/>
      <c r="D9" s="505"/>
      <c r="E9" s="505"/>
      <c r="F9" s="505"/>
      <c r="G9" s="505"/>
      <c r="H9" s="505"/>
      <c r="I9" s="505"/>
      <c r="J9" s="506"/>
      <c r="K9" s="193">
        <v>10</v>
      </c>
      <c r="L9" s="188">
        <f t="shared" si="0"/>
        <v>1.2943</v>
      </c>
      <c r="N9" s="149" t="s">
        <v>14</v>
      </c>
      <c r="P9" s="192">
        <f>VLOOKUP(P8,X4:Y28,2)</f>
        <v>10000000</v>
      </c>
      <c r="Q9" s="149" t="s">
        <v>15</v>
      </c>
      <c r="R9" s="148">
        <f>VLOOKUP(H16,U4:V28,2)</f>
        <v>1.2943</v>
      </c>
      <c r="U9" s="212">
        <v>10000000</v>
      </c>
      <c r="V9" s="207">
        <f>+[1]Sheet1!H10</f>
        <v>1.2943</v>
      </c>
      <c r="X9" s="212">
        <v>10000000</v>
      </c>
      <c r="Y9" s="212">
        <v>15000000</v>
      </c>
    </row>
    <row r="10" spans="1:25" s="148" customFormat="1" ht="21.75" customHeight="1">
      <c r="A10" s="507"/>
      <c r="B10" s="508"/>
      <c r="C10" s="508"/>
      <c r="D10" s="508"/>
      <c r="E10" s="508"/>
      <c r="F10" s="508"/>
      <c r="G10" s="508"/>
      <c r="H10" s="508"/>
      <c r="I10" s="508"/>
      <c r="J10" s="509"/>
      <c r="K10" s="193">
        <v>15</v>
      </c>
      <c r="L10" s="188">
        <f t="shared" si="0"/>
        <v>1.2594000000000001</v>
      </c>
      <c r="N10" s="149"/>
      <c r="Q10" s="149"/>
      <c r="U10" s="212">
        <v>15000000</v>
      </c>
      <c r="V10" s="209">
        <f>+[1]Sheet1!H11</f>
        <v>1.2594000000000001</v>
      </c>
      <c r="X10" s="212">
        <v>15000000</v>
      </c>
      <c r="Y10" s="208">
        <v>20000000</v>
      </c>
    </row>
    <row r="11" spans="1:25" s="148" customFormat="1" ht="21.75" customHeight="1">
      <c r="A11" s="510" t="s">
        <v>16</v>
      </c>
      <c r="B11" s="511"/>
      <c r="C11" s="511"/>
      <c r="D11" s="511"/>
      <c r="E11" s="498" t="s">
        <v>17</v>
      </c>
      <c r="F11" s="516" t="s">
        <v>18</v>
      </c>
      <c r="G11" s="511"/>
      <c r="H11" s="511"/>
      <c r="I11" s="498" t="s">
        <v>19</v>
      </c>
      <c r="J11" s="501"/>
      <c r="K11" s="189">
        <v>20</v>
      </c>
      <c r="L11" s="188">
        <f t="shared" si="0"/>
        <v>1.2518</v>
      </c>
      <c r="N11" s="149"/>
      <c r="Q11" s="149"/>
      <c r="U11" s="208">
        <v>20000000</v>
      </c>
      <c r="V11" s="207">
        <f>+[1]Sheet1!H12</f>
        <v>1.2518</v>
      </c>
      <c r="X11" s="208">
        <v>20000000</v>
      </c>
      <c r="Y11" s="208">
        <v>25000000</v>
      </c>
    </row>
    <row r="12" spans="1:25" s="148" customFormat="1" ht="21" customHeight="1">
      <c r="A12" s="512"/>
      <c r="B12" s="513"/>
      <c r="C12" s="513"/>
      <c r="D12" s="513"/>
      <c r="E12" s="499"/>
      <c r="F12" s="515"/>
      <c r="G12" s="515"/>
      <c r="H12" s="515"/>
      <c r="I12" s="499"/>
      <c r="J12" s="502"/>
      <c r="K12" s="189">
        <v>25</v>
      </c>
      <c r="L12" s="188">
        <f t="shared" si="0"/>
        <v>1.2248000000000001</v>
      </c>
      <c r="N12" s="149"/>
      <c r="Q12" s="149" t="s">
        <v>20</v>
      </c>
      <c r="U12" s="208">
        <v>25000000</v>
      </c>
      <c r="V12" s="209">
        <f>+[1]Sheet1!H13</f>
        <v>1.2248000000000001</v>
      </c>
      <c r="X12" s="208">
        <v>25000000</v>
      </c>
      <c r="Y12" s="208">
        <v>30000000</v>
      </c>
    </row>
    <row r="13" spans="1:25" s="148" customFormat="1" ht="21" customHeight="1">
      <c r="A13" s="514"/>
      <c r="B13" s="515"/>
      <c r="C13" s="515"/>
      <c r="D13" s="515"/>
      <c r="E13" s="500"/>
      <c r="F13" s="518" t="s">
        <v>21</v>
      </c>
      <c r="G13" s="518"/>
      <c r="H13" s="518"/>
      <c r="I13" s="500"/>
      <c r="J13" s="503"/>
      <c r="K13" s="189">
        <v>30</v>
      </c>
      <c r="L13" s="188">
        <f t="shared" si="0"/>
        <v>1.2163999999999999</v>
      </c>
      <c r="N13" s="149"/>
      <c r="Q13" s="149"/>
      <c r="R13" s="148" t="s">
        <v>20</v>
      </c>
      <c r="U13" s="208">
        <v>30000000</v>
      </c>
      <c r="V13" s="207">
        <f>+[1]Sheet1!H14</f>
        <v>1.2163999999999999</v>
      </c>
      <c r="X13" s="208">
        <v>30000000</v>
      </c>
      <c r="Y13" s="208">
        <v>40000000</v>
      </c>
    </row>
    <row r="14" spans="1:25" s="148" customFormat="1" ht="27.75">
      <c r="A14" s="495" t="s">
        <v>22</v>
      </c>
      <c r="B14" s="153" t="s">
        <v>23</v>
      </c>
      <c r="C14" s="153"/>
      <c r="D14" s="153"/>
      <c r="E14" s="153"/>
      <c r="F14" s="153"/>
      <c r="G14" s="154" t="s">
        <v>24</v>
      </c>
      <c r="H14" s="519">
        <f>ปร.4สามหน้า!L83</f>
        <v>8305100</v>
      </c>
      <c r="I14" s="520"/>
      <c r="J14" s="521"/>
      <c r="K14" s="189">
        <v>40</v>
      </c>
      <c r="L14" s="188">
        <f t="shared" si="0"/>
        <v>1.2161</v>
      </c>
      <c r="N14" s="149"/>
      <c r="Q14" s="149"/>
      <c r="U14" s="208">
        <v>40000000</v>
      </c>
      <c r="V14" s="209">
        <f>+[1]Sheet1!H15</f>
        <v>1.2161</v>
      </c>
      <c r="X14" s="208">
        <v>40000000</v>
      </c>
      <c r="Y14" s="208">
        <v>50000000</v>
      </c>
    </row>
    <row r="15" spans="1:25" s="148" customFormat="1">
      <c r="A15" s="496"/>
      <c r="B15" s="156" t="s">
        <v>25</v>
      </c>
      <c r="C15" s="156"/>
      <c r="D15" s="156"/>
      <c r="E15" s="156"/>
      <c r="F15" s="156"/>
      <c r="G15" s="157" t="s">
        <v>24</v>
      </c>
      <c r="H15" s="522">
        <f>VLOOKUP(H14,U4:V28,1)</f>
        <v>5000000</v>
      </c>
      <c r="I15" s="523"/>
      <c r="J15" s="502"/>
      <c r="K15" s="189">
        <v>50</v>
      </c>
      <c r="L15" s="188">
        <f t="shared" si="0"/>
        <v>1.2159</v>
      </c>
      <c r="N15" s="149"/>
      <c r="Q15" s="149"/>
      <c r="U15" s="208">
        <v>50000000</v>
      </c>
      <c r="V15" s="207">
        <f>+[1]Sheet1!H16</f>
        <v>1.2159</v>
      </c>
      <c r="X15" s="208">
        <v>50000000</v>
      </c>
      <c r="Y15" s="208">
        <v>60000000</v>
      </c>
    </row>
    <row r="16" spans="1:25" s="148" customFormat="1">
      <c r="A16" s="496"/>
      <c r="B16" s="156" t="s">
        <v>26</v>
      </c>
      <c r="C16" s="156"/>
      <c r="D16" s="156"/>
      <c r="E16" s="156"/>
      <c r="F16" s="156"/>
      <c r="G16" s="157" t="s">
        <v>24</v>
      </c>
      <c r="H16" s="522">
        <f>VLOOKUP(H14,X4:Y28,2)</f>
        <v>10000000</v>
      </c>
      <c r="I16" s="523"/>
      <c r="J16" s="502"/>
      <c r="K16" s="189">
        <v>60</v>
      </c>
      <c r="L16" s="188">
        <f t="shared" si="0"/>
        <v>1.2060999999999999</v>
      </c>
      <c r="N16" s="149"/>
      <c r="P16" s="194">
        <f>+((C20-E20)*(G20-I20))/(E21-G21)</f>
        <v>3.9661200000000001E-3</v>
      </c>
      <c r="Q16" s="149"/>
      <c r="U16" s="208">
        <v>60000000</v>
      </c>
      <c r="V16" s="209">
        <f>+[1]Sheet1!H17</f>
        <v>1.2060999999999999</v>
      </c>
      <c r="X16" s="208">
        <v>60000000</v>
      </c>
      <c r="Y16" s="208">
        <v>70000000</v>
      </c>
    </row>
    <row r="17" spans="1:25" s="148" customFormat="1">
      <c r="A17" s="496"/>
      <c r="B17" s="156" t="s">
        <v>27</v>
      </c>
      <c r="C17" s="156"/>
      <c r="D17" s="156"/>
      <c r="E17" s="156"/>
      <c r="F17" s="156"/>
      <c r="G17" s="157" t="s">
        <v>24</v>
      </c>
      <c r="H17" s="488">
        <f>VLOOKUP(H14,U4:V28,2)</f>
        <v>1.3003</v>
      </c>
      <c r="I17" s="488"/>
      <c r="J17" s="489"/>
      <c r="K17" s="189">
        <v>70</v>
      </c>
      <c r="L17" s="190">
        <f t="shared" si="0"/>
        <v>1.2050000000000001</v>
      </c>
      <c r="N17" s="149"/>
      <c r="P17" s="195">
        <f>+A20-P16</f>
        <v>1.2963338799999999</v>
      </c>
      <c r="Q17" s="149"/>
      <c r="U17" s="208">
        <v>70000000</v>
      </c>
      <c r="V17" s="213">
        <f>+[1]Sheet1!H18</f>
        <v>1.2050000000000001</v>
      </c>
      <c r="X17" s="208">
        <v>70000000</v>
      </c>
      <c r="Y17" s="208">
        <v>80000000</v>
      </c>
    </row>
    <row r="18" spans="1:25" s="148" customFormat="1">
      <c r="A18" s="497"/>
      <c r="B18" s="158" t="s">
        <v>28</v>
      </c>
      <c r="C18" s="158"/>
      <c r="D18" s="158"/>
      <c r="E18" s="158"/>
      <c r="F18" s="158"/>
      <c r="G18" s="159" t="s">
        <v>24</v>
      </c>
      <c r="H18" s="490">
        <f>VLOOKUP(H16,U4:V28,2)</f>
        <v>1.2943</v>
      </c>
      <c r="I18" s="490"/>
      <c r="J18" s="491"/>
      <c r="K18" s="189">
        <v>80</v>
      </c>
      <c r="L18" s="190">
        <f t="shared" si="0"/>
        <v>1.2050000000000001</v>
      </c>
      <c r="N18" s="149"/>
      <c r="Q18" s="149"/>
      <c r="U18" s="208">
        <v>80000000</v>
      </c>
      <c r="V18" s="209">
        <f>+[1]Sheet1!H19</f>
        <v>1.2050000000000001</v>
      </c>
      <c r="X18" s="208">
        <v>80000000</v>
      </c>
      <c r="Y18" s="208">
        <v>90000000</v>
      </c>
    </row>
    <row r="19" spans="1:25" s="148" customFormat="1">
      <c r="A19" s="160"/>
      <c r="B19" s="161" t="s">
        <v>29</v>
      </c>
      <c r="C19" s="162"/>
      <c r="D19" s="162"/>
      <c r="E19" s="162"/>
      <c r="F19" s="162"/>
      <c r="G19" s="162"/>
      <c r="H19" s="162"/>
      <c r="I19" s="162"/>
      <c r="J19" s="196"/>
      <c r="K19" s="189">
        <v>90</v>
      </c>
      <c r="L19" s="188">
        <f t="shared" si="0"/>
        <v>1.2049000000000001</v>
      </c>
      <c r="N19" s="149"/>
      <c r="Q19" s="149"/>
      <c r="U19" s="208">
        <v>90000000</v>
      </c>
      <c r="V19" s="207">
        <f>+[1]Sheet1!H20</f>
        <v>1.2049000000000001</v>
      </c>
      <c r="X19" s="208">
        <v>90000000</v>
      </c>
      <c r="Y19" s="208">
        <v>100000000</v>
      </c>
    </row>
    <row r="20" spans="1:25" s="148" customFormat="1">
      <c r="A20" s="163">
        <f>R8</f>
        <v>1.3003</v>
      </c>
      <c r="B20" s="164" t="s">
        <v>30</v>
      </c>
      <c r="C20" s="165">
        <f>R8</f>
        <v>1.3003</v>
      </c>
      <c r="D20" s="166" t="s">
        <v>31</v>
      </c>
      <c r="E20" s="167">
        <f>R9</f>
        <v>1.2943</v>
      </c>
      <c r="F20" s="168" t="s">
        <v>32</v>
      </c>
      <c r="G20" s="168">
        <f>H14</f>
        <v>8305100</v>
      </c>
      <c r="H20" s="168" t="s">
        <v>31</v>
      </c>
      <c r="I20" s="197">
        <f>P8</f>
        <v>5000000</v>
      </c>
      <c r="J20" s="198" t="s">
        <v>33</v>
      </c>
      <c r="K20" s="189">
        <v>100</v>
      </c>
      <c r="L20" s="188">
        <f t="shared" si="0"/>
        <v>1.2049000000000001</v>
      </c>
      <c r="N20" s="149"/>
      <c r="U20" s="208">
        <v>100000000</v>
      </c>
      <c r="V20" s="209">
        <f>+[1]Sheet1!H21</f>
        <v>1.2049000000000001</v>
      </c>
      <c r="X20" s="208">
        <v>100000000</v>
      </c>
      <c r="Y20" s="208">
        <v>150000000</v>
      </c>
    </row>
    <row r="21" spans="1:25" s="148" customFormat="1">
      <c r="A21" s="155"/>
      <c r="B21" s="169"/>
      <c r="C21" s="169"/>
      <c r="D21" s="164" t="s">
        <v>34</v>
      </c>
      <c r="E21" s="170">
        <f>P9</f>
        <v>10000000</v>
      </c>
      <c r="F21" s="169" t="s">
        <v>31</v>
      </c>
      <c r="G21" s="170">
        <f>P8</f>
        <v>5000000</v>
      </c>
      <c r="H21" s="171" t="s">
        <v>33</v>
      </c>
      <c r="I21" s="169"/>
      <c r="J21" s="199"/>
      <c r="K21" s="189">
        <v>150</v>
      </c>
      <c r="L21" s="188">
        <f t="shared" si="0"/>
        <v>1.2022999999999999</v>
      </c>
      <c r="N21" s="149"/>
      <c r="Q21" s="149"/>
      <c r="U21" s="208">
        <v>150000000</v>
      </c>
      <c r="V21" s="207">
        <f>+[1]Sheet1!H22</f>
        <v>1.2022999999999999</v>
      </c>
      <c r="X21" s="208">
        <v>150000000</v>
      </c>
      <c r="Y21" s="208">
        <v>200000000</v>
      </c>
    </row>
    <row r="22" spans="1:25" s="148" customFormat="1" ht="21.75" customHeight="1">
      <c r="A22" s="155"/>
      <c r="B22" s="172"/>
      <c r="C22" s="164"/>
      <c r="D22" s="164"/>
      <c r="E22" s="164"/>
      <c r="F22" s="173"/>
      <c r="G22" s="173"/>
      <c r="H22" s="173"/>
      <c r="I22" s="173"/>
      <c r="J22" s="200"/>
      <c r="K22" s="189">
        <v>200</v>
      </c>
      <c r="L22" s="188">
        <f t="shared" si="0"/>
        <v>1.2022999999999999</v>
      </c>
      <c r="N22" s="149"/>
      <c r="Q22" s="181"/>
      <c r="R22" s="214"/>
      <c r="U22" s="208">
        <v>200000000</v>
      </c>
      <c r="V22" s="209">
        <f>+[1]Sheet1!H23</f>
        <v>1.2022999999999999</v>
      </c>
      <c r="X22" s="208">
        <v>200000000</v>
      </c>
      <c r="Y22" s="208">
        <v>250000000</v>
      </c>
    </row>
    <row r="23" spans="1:25" s="148" customFormat="1">
      <c r="A23" s="155"/>
      <c r="B23" s="169"/>
      <c r="C23" s="174" t="s">
        <v>35</v>
      </c>
      <c r="D23" s="175"/>
      <c r="E23" s="175"/>
      <c r="F23" s="175"/>
      <c r="G23" s="176">
        <f>H14</f>
        <v>8305100</v>
      </c>
      <c r="H23" s="175"/>
      <c r="I23" s="174" t="s">
        <v>36</v>
      </c>
      <c r="J23" s="169"/>
      <c r="K23" s="189">
        <v>250</v>
      </c>
      <c r="L23" s="188">
        <f t="shared" si="0"/>
        <v>1.2013</v>
      </c>
      <c r="N23" s="149"/>
      <c r="Q23" s="181"/>
      <c r="R23" s="214"/>
      <c r="U23" s="208">
        <v>250000000</v>
      </c>
      <c r="V23" s="207">
        <f>+[1]Sheet1!H24</f>
        <v>1.2013</v>
      </c>
      <c r="X23" s="208">
        <v>250000000</v>
      </c>
      <c r="Y23" s="208">
        <v>300000000</v>
      </c>
    </row>
    <row r="24" spans="1:25" s="148" customFormat="1" ht="27.75">
      <c r="A24" s="155"/>
      <c r="B24" s="152"/>
      <c r="C24" s="174" t="s">
        <v>37</v>
      </c>
      <c r="D24" s="175"/>
      <c r="E24" s="175"/>
      <c r="F24" s="175"/>
      <c r="G24" s="177">
        <f>P17</f>
        <v>1.2963338799999999</v>
      </c>
      <c r="H24" s="175"/>
      <c r="I24" s="175"/>
      <c r="J24" s="152"/>
      <c r="K24" s="189">
        <v>300</v>
      </c>
      <c r="L24" s="188">
        <f t="shared" si="0"/>
        <v>1.1951000000000001</v>
      </c>
      <c r="N24" s="149"/>
      <c r="Q24" s="181"/>
      <c r="R24" s="214"/>
      <c r="U24" s="208">
        <v>300000000</v>
      </c>
      <c r="V24" s="209">
        <f>+[1]Sheet1!H25</f>
        <v>1.1951000000000001</v>
      </c>
      <c r="X24" s="208">
        <v>300000000</v>
      </c>
      <c r="Y24" s="208">
        <v>350000000</v>
      </c>
    </row>
    <row r="25" spans="1:25" s="148" customFormat="1" ht="27.75">
      <c r="A25" s="155"/>
      <c r="B25" s="152"/>
      <c r="C25" s="152"/>
      <c r="D25" s="152"/>
      <c r="E25" s="152"/>
      <c r="F25" s="152"/>
      <c r="G25" s="178">
        <f>G23*ROUND(G24,4)</f>
        <v>10765901.130000001</v>
      </c>
      <c r="H25" s="152"/>
      <c r="I25" s="152"/>
      <c r="J25" s="152"/>
      <c r="K25" s="189">
        <v>350</v>
      </c>
      <c r="L25" s="188">
        <f t="shared" si="0"/>
        <v>1.1866000000000001</v>
      </c>
      <c r="N25" s="149"/>
      <c r="Q25" s="181"/>
      <c r="R25" s="215"/>
      <c r="U25" s="208">
        <v>350000000</v>
      </c>
      <c r="V25" s="207">
        <f>+[1]Sheet1!H26</f>
        <v>1.1866000000000001</v>
      </c>
      <c r="X25" s="208">
        <v>350000000</v>
      </c>
      <c r="Y25" s="208">
        <v>400000000</v>
      </c>
    </row>
    <row r="26" spans="1:25" s="148" customFormat="1">
      <c r="A26" s="155"/>
      <c r="B26" s="152"/>
      <c r="C26" s="152"/>
      <c r="D26" s="152"/>
      <c r="E26" s="152"/>
      <c r="F26" s="152"/>
      <c r="G26" s="152"/>
      <c r="H26" s="152"/>
      <c r="I26" s="152" t="s">
        <v>20</v>
      </c>
      <c r="J26" s="152"/>
      <c r="K26" s="189">
        <v>400</v>
      </c>
      <c r="L26" s="188">
        <f t="shared" si="0"/>
        <v>1.1858</v>
      </c>
      <c r="N26" s="149"/>
      <c r="Q26" s="181"/>
      <c r="R26" s="214"/>
      <c r="U26" s="208">
        <v>400000000</v>
      </c>
      <c r="V26" s="209">
        <f>+[1]Sheet1!H27</f>
        <v>1.1858</v>
      </c>
      <c r="X26" s="208">
        <v>400000000</v>
      </c>
      <c r="Y26" s="208">
        <v>500000000</v>
      </c>
    </row>
    <row r="27" spans="1:25" s="148" customFormat="1">
      <c r="A27" s="155"/>
      <c r="B27" s="152"/>
      <c r="C27" s="152"/>
      <c r="D27" s="152"/>
      <c r="E27" s="152"/>
      <c r="F27" s="152"/>
      <c r="G27" s="152"/>
      <c r="H27" s="152"/>
      <c r="I27" s="152"/>
      <c r="J27" s="152"/>
      <c r="K27" s="189">
        <v>500</v>
      </c>
      <c r="L27" s="188">
        <f t="shared" si="0"/>
        <v>1.1853</v>
      </c>
      <c r="N27" s="149"/>
      <c r="Q27" s="181"/>
      <c r="R27" s="214"/>
      <c r="U27" s="208">
        <v>500000000</v>
      </c>
      <c r="V27" s="207">
        <f>+[1]Sheet1!H28</f>
        <v>1.1853</v>
      </c>
      <c r="X27" s="208">
        <v>500000000</v>
      </c>
      <c r="Y27" s="216">
        <v>500000001</v>
      </c>
    </row>
    <row r="28" spans="1:25" s="148" customForma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1" t="s">
        <v>38</v>
      </c>
      <c r="L28" s="202">
        <f t="shared" si="0"/>
        <v>1.1788000000000001</v>
      </c>
      <c r="N28" s="149"/>
      <c r="Q28" s="181"/>
      <c r="R28" s="214"/>
      <c r="U28" s="216">
        <v>500000001</v>
      </c>
      <c r="V28" s="209">
        <f>+[1]Sheet1!H29</f>
        <v>1.1788000000000001</v>
      </c>
      <c r="X28" s="216">
        <v>500000001</v>
      </c>
      <c r="Y28" s="217"/>
    </row>
    <row r="29" spans="1:25">
      <c r="A29" s="148" t="s">
        <v>39</v>
      </c>
    </row>
    <row r="30" spans="1:25">
      <c r="A30" s="148" t="s">
        <v>40</v>
      </c>
    </row>
    <row r="31" spans="1:25">
      <c r="G31" s="492" t="s">
        <v>41</v>
      </c>
      <c r="H31" s="492"/>
      <c r="I31" s="492"/>
      <c r="J31" s="492"/>
      <c r="K31" s="492"/>
    </row>
  </sheetData>
  <sheetProtection selectLockedCells="1" selectUnlockedCells="1"/>
  <mergeCells count="23">
    <mergeCell ref="A1:L1"/>
    <mergeCell ref="A2:L2"/>
    <mergeCell ref="B5:I5"/>
    <mergeCell ref="B6:I6"/>
    <mergeCell ref="B7:I7"/>
    <mergeCell ref="L3:L4"/>
    <mergeCell ref="A3:J4"/>
    <mergeCell ref="H17:J17"/>
    <mergeCell ref="H18:J18"/>
    <mergeCell ref="G31:K31"/>
    <mergeCell ref="A5:A8"/>
    <mergeCell ref="A14:A18"/>
    <mergeCell ref="E11:E13"/>
    <mergeCell ref="I11:I13"/>
    <mergeCell ref="J11:J13"/>
    <mergeCell ref="A9:J10"/>
    <mergeCell ref="A11:D13"/>
    <mergeCell ref="F11:H12"/>
    <mergeCell ref="B8:I8"/>
    <mergeCell ref="F13:H13"/>
    <mergeCell ref="H14:J14"/>
    <mergeCell ref="H15:J15"/>
    <mergeCell ref="H16:J16"/>
  </mergeCells>
  <printOptions horizontalCentered="1"/>
  <pageMargins left="0.43307086614173201" right="0.196850393700787" top="0.66929133858267698" bottom="0.66929133858267698" header="0.196850393700787" footer="0.27559055118110198"/>
  <pageSetup paperSize="9" scale="95" orientation="portrait" horizontalDpi="300" verticalDpi="300"/>
  <headerFooter alignWithMargins="0">
    <oddHeader>&amp;R&amp;"TH SarabunPSK,ธรรมดา"&amp;12&amp;F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7" master="" otherUserPermission="visible"/>
  <rangeList sheetStid="3" master="" otherUserPermission="visible">
    <arrUserId title="Range1" rangeCreator="" othersAccessPermission="edit"/>
  </rangeList>
  <rangeList sheetStid="2" master="" otherUserPermission="visible"/>
  <rangeList sheetStid="1" master="" otherUserPermission="visible"/>
  <rangeList sheetStid="48" master="" otherUserPermission="visible"/>
  <rangeList sheetStid="8" master="" otherUserPermission="visible"/>
  <rangeList sheetStid="11" master="" otherUserPermission="visible"/>
  <rangeList sheetStid="14" master="" otherUserPermission="visible"/>
  <rangeList sheetStid="49" master="" otherUserPermission="visible"/>
  <rangeList sheetStid="12" master="" otherUserPermission="visible"/>
  <rangeList sheetStid="10" master="" otherUserPermission="visible"/>
  <rangeList sheetStid="15" master="" otherUserPermission="visible"/>
  <rangeList sheetStid="50" master="" otherUserPermission="visible"/>
  <rangeList sheetStid="13" master="" otherUserPermission="visible"/>
  <rangeList sheetStid="16" master="" otherUserPermission="visible"/>
  <rangeList sheetStid="9" master="" otherUserPermission="visible"/>
  <rangeList sheetStid="51" master="" otherUserPermission="visible"/>
  <rangeList sheetStid="60" master="" otherUserPermission="visible"/>
  <rangeList sheetStid="21" master="" otherUserPermission="visible"/>
  <rangeList sheetStid="54" master="" otherUserPermission="visible"/>
  <rangeList sheetStid="59" master="" otherUserPermission="visible"/>
  <rangeList sheetStid="61" master="" otherUserPermission="visible"/>
  <rangeList sheetStid="62" master="" otherUserPermission="visible"/>
  <rangeList sheetStid="63" master="" otherUserPermission="visible"/>
  <rangeList sheetStid="64" master="" otherUserPermission="visible"/>
  <rangeList sheetStid="52" master="" otherUserPermission="visible"/>
  <rangeList sheetStid="39" master="" otherUserPermission="visible"/>
  <rangeList sheetStid="40" master="" otherUserPermission="visible"/>
  <rangeList sheetStid="4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9</vt:i4>
      </vt:variant>
    </vt:vector>
  </HeadingPairs>
  <TitlesOfParts>
    <vt:vector size="33" baseType="lpstr">
      <vt:lpstr>Factor F(1)</vt:lpstr>
      <vt:lpstr>ปร.4 หน้าเดียว</vt:lpstr>
      <vt:lpstr>ปร.5หน้าเดียว</vt:lpstr>
      <vt:lpstr>ปร.6หน้าเดียว</vt:lpstr>
      <vt:lpstr>Factor F(2)</vt:lpstr>
      <vt:lpstr>ปร.4สองหน้า</vt:lpstr>
      <vt:lpstr>ปร.5สองหน้า</vt:lpstr>
      <vt:lpstr>ปร.6สองหน้า</vt:lpstr>
      <vt:lpstr>Factor F(3)</vt:lpstr>
      <vt:lpstr>ปร.5สามหน้า</vt:lpstr>
      <vt:lpstr>ปร.4สี่หน้า</vt:lpstr>
      <vt:lpstr>ปร.6สามหน้า</vt:lpstr>
      <vt:lpstr>Factor F(4)</vt:lpstr>
      <vt:lpstr>ปร.5สี่หน้า</vt:lpstr>
      <vt:lpstr>ปร.6สี่หน้า</vt:lpstr>
      <vt:lpstr>ปร.4สามหน้า</vt:lpstr>
      <vt:lpstr>Factor F(5)</vt:lpstr>
      <vt:lpstr>Sheet1</vt:lpstr>
      <vt:lpstr>ปร.4 </vt:lpstr>
      <vt:lpstr>ปร.5 </vt:lpstr>
      <vt:lpstr>Factor F(6)</vt:lpstr>
      <vt:lpstr>ปร.4หกหน้า</vt:lpstr>
      <vt:lpstr>ปร.5หกหน้า</vt:lpstr>
      <vt:lpstr>ปร.6หกหน้า</vt:lpstr>
      <vt:lpstr>'Factor F(1)'!Print_Area</vt:lpstr>
      <vt:lpstr>'Factor F(2)'!Print_Area</vt:lpstr>
      <vt:lpstr>'Factor F(3)'!Print_Area</vt:lpstr>
      <vt:lpstr>'Factor F(4)'!Print_Area</vt:lpstr>
      <vt:lpstr>'Factor F(5)'!Print_Area</vt:lpstr>
      <vt:lpstr>'Factor F(6)'!Print_Area</vt:lpstr>
      <vt:lpstr>'ปร.4 '!Print_Area</vt:lpstr>
      <vt:lpstr>'ปร.5 '!Print_Area</vt:lpstr>
      <vt:lpstr>ปร.5หน้าเดียว!Print_Area</vt:lpstr>
    </vt:vector>
  </TitlesOfParts>
  <Company>SK.Civil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Lenovo24</cp:lastModifiedBy>
  <cp:lastPrinted>2026-03-18T07:32:11Z</cp:lastPrinted>
  <dcterms:created xsi:type="dcterms:W3CDTF">2012-02-29T01:43:00Z</dcterms:created>
  <dcterms:modified xsi:type="dcterms:W3CDTF">2026-03-23T10:40:02Z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009a6632-635f-4423-86a8-9638ffac0643</vt:lpwstr>
  </property>
  <property fmtid="{D5CDD505-2E9C-101B-9397-08002B2CF9AE}" pid="3" name="ICV">
    <vt:lpwstr>79AD6CFAE1694B2DAC7E86A46B184A7E_12</vt:lpwstr>
  </property>
  <property fmtid="{D5CDD505-2E9C-101B-9397-08002B2CF9AE}" pid="4" name="KSOProductBuildVer">
    <vt:lpwstr>1033-12.2.0.23196</vt:lpwstr>
  </property>
</Properties>
</file>